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F:\Cris\AÑO 2017\LICITACIONES\Informe juridico\"/>
    </mc:Choice>
  </mc:AlternateContent>
  <bookViews>
    <workbookView xWindow="0" yWindow="0" windowWidth="28800" windowHeight="11745" firstSheet="1" activeTab="1"/>
  </bookViews>
  <sheets>
    <sheet name="VERIFICACION JURIDICA" sheetId="52" r:id="rId1"/>
    <sheet name="VERIFICACION FINANCIERA" sheetId="47" r:id="rId2"/>
    <sheet name="VERIFICACION TECNICA" sheetId="34" r:id="rId3"/>
    <sheet name="VTE" sheetId="33" r:id="rId4"/>
    <sheet name="CORREC. ARITM." sheetId="50" state="hidden" r:id="rId5"/>
    <sheet name="PROPUESTA ECONOMICA" sheetId="32" state="hidden" r:id="rId6"/>
  </sheets>
  <externalReferences>
    <externalReference r:id="rId7"/>
    <externalReference r:id="rId8"/>
    <externalReference r:id="rId9"/>
    <externalReference r:id="rId10"/>
  </externalReferences>
  <definedNames>
    <definedName name="_Toc212325127" localSheetId="0">'VERIFICACION JURIDICA'!#REF!</definedName>
    <definedName name="_xlnm.Print_Area" localSheetId="0">'VERIFICACION JURIDICA'!$A$1:$V$37</definedName>
    <definedName name="_xlnm.Print_Area" localSheetId="2">'VERIFICACION TECNICA'!$A$1:$V$29</definedName>
    <definedName name="ELECTRICA" localSheetId="0">'[1]3.PRESUP. ELECTRICO'!$A$4:$G$212</definedName>
    <definedName name="ELECTRICA">'[2]3.PRESUP. ELECTRICO'!$A$4:$G$212</definedName>
    <definedName name="Export" localSheetId="4" hidden="1">{"'Hoja1'!$A$1:$I$70"}</definedName>
    <definedName name="Export" localSheetId="1" hidden="1">{"'Hoja1'!$A$1:$I$70"}</definedName>
    <definedName name="Export" localSheetId="0" hidden="1">{"'Hoja1'!$A$1:$I$70"}</definedName>
    <definedName name="Export" hidden="1">{"'Hoja1'!$A$1:$I$70"}</definedName>
    <definedName name="formula">'VERIFICACION TECNICA'!#REF!</definedName>
    <definedName name="HTML_CodePage" hidden="1">1252</definedName>
    <definedName name="HTML_Control" localSheetId="4" hidden="1">{"'Hoja1'!$A$1:$I$70"}</definedName>
    <definedName name="HTML_Control" localSheetId="1" hidden="1">{"'Hoja1'!$A$1:$I$70"}</definedName>
    <definedName name="HTML_Control" localSheetId="0" hidden="1">{"'Hoja1'!$A$1:$I$70"}</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OBRA_CIVIL" localSheetId="0">'[1]2.PRESUPUESTO OBRA CIVIL'!$A$4:$G$224</definedName>
    <definedName name="OBRA_CIVIL">'[2]2.PRESUPUESTO OBRA CIVIL'!$A$4:$G$224</definedName>
    <definedName name="PROGRAMA" localSheetId="0">'[3]Planes Validar'!$B$2:$B$7</definedName>
    <definedName name="PROGRAMA">'[4]Planes Validar'!$B$2:$B$7</definedName>
    <definedName name="SELECCION" localSheetId="0">[3]Soluciones!$B$7</definedName>
    <definedName name="SELECCION">[4]Soluciones!$B$7</definedName>
    <definedName name="_xlnm.Print_Titles" localSheetId="1">'VERIFICACION FINANCIERA'!$A:$B,'VERIFICACION FINANCIERA'!$1:$11</definedName>
    <definedName name="_xlnm.Print_Titles" localSheetId="0">'VERIFICACION JURIDICA'!$A:$B,'VERIFICACION JURIDICA'!$1:$8</definedName>
    <definedName name="_xlnm.Print_Titles" localSheetId="2">'VERIFICACION TECNICA'!$A:$B,'VERIFICACION TECNICA'!$1:$11</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V14" i="34" l="1"/>
  <c r="AQ37" i="33"/>
  <c r="AR37" i="33" s="1"/>
  <c r="AQ25" i="33"/>
  <c r="AR25" i="33" s="1"/>
  <c r="AQ11" i="33"/>
  <c r="U14" i="34"/>
  <c r="U13" i="34" s="1"/>
  <c r="AM37" i="33"/>
  <c r="AN37" i="33" s="1"/>
  <c r="AM25" i="33"/>
  <c r="AN25" i="33" s="1"/>
  <c r="AM11" i="33"/>
  <c r="AI37" i="33"/>
  <c r="AJ37" i="33" s="1"/>
  <c r="AI25" i="33"/>
  <c r="AJ25" i="33" s="1"/>
  <c r="AI11" i="33"/>
  <c r="AE37" i="33"/>
  <c r="AF37" i="33" s="1"/>
  <c r="AE25" i="33"/>
  <c r="AE11" i="33"/>
  <c r="AA37" i="33"/>
  <c r="AA25" i="33"/>
  <c r="AB25" i="33" s="1"/>
  <c r="AA11" i="33"/>
  <c r="L14" i="34"/>
  <c r="K14" i="34" s="1"/>
  <c r="K13" i="34" s="1"/>
  <c r="W37" i="33"/>
  <c r="X37" i="33" s="1"/>
  <c r="W25" i="33"/>
  <c r="X25" i="33" s="1"/>
  <c r="W11" i="33"/>
  <c r="J14" i="34"/>
  <c r="I14" i="34" s="1"/>
  <c r="I13" i="34" s="1"/>
  <c r="S37" i="33"/>
  <c r="S25" i="33"/>
  <c r="S11" i="33"/>
  <c r="AQ6" i="33" l="1"/>
  <c r="AQ13" i="33" s="1"/>
  <c r="AQ10" i="33"/>
  <c r="AM6" i="33"/>
  <c r="AM10" i="33"/>
  <c r="AI6" i="33"/>
  <c r="AI10" i="33"/>
  <c r="AE6" i="33"/>
  <c r="AE13" i="33" s="1"/>
  <c r="AE10" i="33"/>
  <c r="AF25" i="33"/>
  <c r="AA6" i="33"/>
  <c r="AB37" i="33"/>
  <c r="AA10" i="33"/>
  <c r="W6" i="33"/>
  <c r="W13" i="33" s="1"/>
  <c r="W10" i="33"/>
  <c r="S10" i="33"/>
  <c r="T25" i="33"/>
  <c r="S6" i="33"/>
  <c r="S13" i="33" s="1"/>
  <c r="T37" i="33"/>
  <c r="U60" i="50"/>
  <c r="T62" i="50"/>
  <c r="U62" i="50"/>
  <c r="T63" i="50"/>
  <c r="U63" i="50"/>
  <c r="T64" i="50"/>
  <c r="U64" i="50"/>
  <c r="T65" i="50"/>
  <c r="U65" i="50"/>
  <c r="T66" i="50"/>
  <c r="U66" i="50"/>
  <c r="T67" i="50"/>
  <c r="U67" i="50"/>
  <c r="T68" i="50"/>
  <c r="U68" i="50"/>
  <c r="T69" i="50"/>
  <c r="U69" i="50"/>
  <c r="T70" i="50"/>
  <c r="U70" i="50"/>
  <c r="T71" i="50"/>
  <c r="U71" i="50"/>
  <c r="T72" i="50"/>
  <c r="U72" i="50"/>
  <c r="T73" i="50"/>
  <c r="U73" i="50"/>
  <c r="T74" i="50"/>
  <c r="U74" i="50"/>
  <c r="T75" i="50"/>
  <c r="U75" i="50"/>
  <c r="T76" i="50"/>
  <c r="U76" i="50"/>
  <c r="T77" i="50"/>
  <c r="U77" i="50"/>
  <c r="T78" i="50"/>
  <c r="U78" i="50"/>
  <c r="T79" i="50"/>
  <c r="U79" i="50"/>
  <c r="T80" i="50"/>
  <c r="U80" i="50"/>
  <c r="T81" i="50"/>
  <c r="U81" i="50"/>
  <c r="T82" i="50"/>
  <c r="U82" i="50"/>
  <c r="T83" i="50"/>
  <c r="U83" i="50"/>
  <c r="T84" i="50"/>
  <c r="U84" i="50"/>
  <c r="T85" i="50"/>
  <c r="U85" i="50"/>
  <c r="T86" i="50"/>
  <c r="U86" i="50"/>
  <c r="T87" i="50"/>
  <c r="U87" i="50"/>
  <c r="T88" i="50"/>
  <c r="U88" i="50"/>
  <c r="T89" i="50"/>
  <c r="U89" i="50"/>
  <c r="T90" i="50"/>
  <c r="U90" i="50"/>
  <c r="T91" i="50"/>
  <c r="U91" i="50"/>
  <c r="T92" i="50"/>
  <c r="U92" i="50"/>
  <c r="T93" i="50"/>
  <c r="U93" i="50"/>
  <c r="T94" i="50"/>
  <c r="U94" i="50"/>
  <c r="T95" i="50"/>
  <c r="U95" i="50"/>
  <c r="T96" i="50"/>
  <c r="U96" i="50"/>
  <c r="U61" i="50"/>
  <c r="T60" i="50"/>
  <c r="Q62" i="50"/>
  <c r="R62" i="50"/>
  <c r="Q63" i="50"/>
  <c r="R63" i="50"/>
  <c r="Q64" i="50"/>
  <c r="R64" i="50"/>
  <c r="Q65" i="50"/>
  <c r="R65" i="50"/>
  <c r="Q66" i="50"/>
  <c r="R66" i="50"/>
  <c r="Q67" i="50"/>
  <c r="R67" i="50"/>
  <c r="Q68" i="50"/>
  <c r="R68" i="50"/>
  <c r="Q69" i="50"/>
  <c r="R69" i="50"/>
  <c r="Q70" i="50"/>
  <c r="R70" i="50"/>
  <c r="Q71" i="50"/>
  <c r="R71" i="50"/>
  <c r="Q72" i="50"/>
  <c r="R72" i="50"/>
  <c r="Q73" i="50"/>
  <c r="R73" i="50"/>
  <c r="Q74" i="50"/>
  <c r="R74" i="50"/>
  <c r="Q75" i="50"/>
  <c r="R75" i="50"/>
  <c r="Q76" i="50"/>
  <c r="R76" i="50"/>
  <c r="Q77" i="50"/>
  <c r="R77" i="50"/>
  <c r="Q78" i="50"/>
  <c r="R78" i="50"/>
  <c r="Q79" i="50"/>
  <c r="R79" i="50"/>
  <c r="Q80" i="50"/>
  <c r="R80" i="50"/>
  <c r="Q81" i="50"/>
  <c r="R81" i="50"/>
  <c r="Q82" i="50"/>
  <c r="R82" i="50"/>
  <c r="Q83" i="50"/>
  <c r="R83" i="50"/>
  <c r="Q84" i="50"/>
  <c r="R84" i="50"/>
  <c r="Q85" i="50"/>
  <c r="R85" i="50"/>
  <c r="Q86" i="50"/>
  <c r="R86" i="50"/>
  <c r="Q87" i="50"/>
  <c r="R87" i="50"/>
  <c r="Q88" i="50"/>
  <c r="R88" i="50"/>
  <c r="Q89" i="50"/>
  <c r="R89" i="50"/>
  <c r="Q90" i="50"/>
  <c r="R90" i="50"/>
  <c r="Q91" i="50"/>
  <c r="R91" i="50"/>
  <c r="Q92" i="50"/>
  <c r="R92" i="50"/>
  <c r="Q93" i="50"/>
  <c r="R93" i="50"/>
  <c r="Q94" i="50"/>
  <c r="R94" i="50"/>
  <c r="Q95" i="50"/>
  <c r="R95" i="50"/>
  <c r="Q96" i="50"/>
  <c r="R96" i="50"/>
  <c r="R60" i="50"/>
  <c r="Q60" i="50"/>
  <c r="N62" i="50"/>
  <c r="O62" i="50"/>
  <c r="N63" i="50"/>
  <c r="O63" i="50"/>
  <c r="N64" i="50"/>
  <c r="O64" i="50"/>
  <c r="N65" i="50"/>
  <c r="O65" i="50"/>
  <c r="N66" i="50"/>
  <c r="O66" i="50"/>
  <c r="N67" i="50"/>
  <c r="O67" i="50"/>
  <c r="N68" i="50"/>
  <c r="O68" i="50"/>
  <c r="N69" i="50"/>
  <c r="O69" i="50"/>
  <c r="N70" i="50"/>
  <c r="O70" i="50"/>
  <c r="N71" i="50"/>
  <c r="O71" i="50"/>
  <c r="N72" i="50"/>
  <c r="O72" i="50"/>
  <c r="N73" i="50"/>
  <c r="O73" i="50"/>
  <c r="N74" i="50"/>
  <c r="O74" i="50"/>
  <c r="N75" i="50"/>
  <c r="O75" i="50"/>
  <c r="N76" i="50"/>
  <c r="O76" i="50"/>
  <c r="N77" i="50"/>
  <c r="O77" i="50"/>
  <c r="N78" i="50"/>
  <c r="O78" i="50"/>
  <c r="N79" i="50"/>
  <c r="O79" i="50"/>
  <c r="N80" i="50"/>
  <c r="O80" i="50"/>
  <c r="N81" i="50"/>
  <c r="O81" i="50"/>
  <c r="N82" i="50"/>
  <c r="O82" i="50"/>
  <c r="N83" i="50"/>
  <c r="O83" i="50"/>
  <c r="N84" i="50"/>
  <c r="O84" i="50"/>
  <c r="N85" i="50"/>
  <c r="O85" i="50"/>
  <c r="N86" i="50"/>
  <c r="O86" i="50"/>
  <c r="N87" i="50"/>
  <c r="O87" i="50"/>
  <c r="N88" i="50"/>
  <c r="O88" i="50"/>
  <c r="N89" i="50"/>
  <c r="O89" i="50"/>
  <c r="N90" i="50"/>
  <c r="O90" i="50"/>
  <c r="N91" i="50"/>
  <c r="O91" i="50"/>
  <c r="N92" i="50"/>
  <c r="O92" i="50"/>
  <c r="N93" i="50"/>
  <c r="O93" i="50"/>
  <c r="N94" i="50"/>
  <c r="O94" i="50"/>
  <c r="N95" i="50"/>
  <c r="O95" i="50"/>
  <c r="N96" i="50"/>
  <c r="O96" i="50"/>
  <c r="O60" i="50"/>
  <c r="N60" i="50"/>
  <c r="K62" i="50"/>
  <c r="L62" i="50"/>
  <c r="K63" i="50"/>
  <c r="L63" i="50"/>
  <c r="K64" i="50"/>
  <c r="L64" i="50"/>
  <c r="K65" i="50"/>
  <c r="L65" i="50"/>
  <c r="K66" i="50"/>
  <c r="L66" i="50"/>
  <c r="K67" i="50"/>
  <c r="L67" i="50"/>
  <c r="K68" i="50"/>
  <c r="L68" i="50"/>
  <c r="K69" i="50"/>
  <c r="L69" i="50"/>
  <c r="K70" i="50"/>
  <c r="L70" i="50"/>
  <c r="K71" i="50"/>
  <c r="L71" i="50"/>
  <c r="K72" i="50"/>
  <c r="L72" i="50"/>
  <c r="K73" i="50"/>
  <c r="L73" i="50"/>
  <c r="K74" i="50"/>
  <c r="L74" i="50"/>
  <c r="K75" i="50"/>
  <c r="L75" i="50"/>
  <c r="K76" i="50"/>
  <c r="L76" i="50"/>
  <c r="K77" i="50"/>
  <c r="L77" i="50"/>
  <c r="K78" i="50"/>
  <c r="L78" i="50"/>
  <c r="K79" i="50"/>
  <c r="L79" i="50"/>
  <c r="K80" i="50"/>
  <c r="L80" i="50"/>
  <c r="K81" i="50"/>
  <c r="L81" i="50"/>
  <c r="K82" i="50"/>
  <c r="L82" i="50"/>
  <c r="K83" i="50"/>
  <c r="L83" i="50"/>
  <c r="K84" i="50"/>
  <c r="L84" i="50"/>
  <c r="K85" i="50"/>
  <c r="L85" i="50"/>
  <c r="K86" i="50"/>
  <c r="L86" i="50"/>
  <c r="K87" i="50"/>
  <c r="L87" i="50"/>
  <c r="K88" i="50"/>
  <c r="L88" i="50"/>
  <c r="K89" i="50"/>
  <c r="L89" i="50"/>
  <c r="K90" i="50"/>
  <c r="L90" i="50"/>
  <c r="K91" i="50"/>
  <c r="L91" i="50"/>
  <c r="K92" i="50"/>
  <c r="L92" i="50"/>
  <c r="K93" i="50"/>
  <c r="L93" i="50"/>
  <c r="K94" i="50"/>
  <c r="L94" i="50"/>
  <c r="K95" i="50"/>
  <c r="L95" i="50"/>
  <c r="K96" i="50"/>
  <c r="L96" i="50"/>
  <c r="L60" i="50"/>
  <c r="K60" i="50"/>
  <c r="H62" i="50"/>
  <c r="I62" i="50"/>
  <c r="H63" i="50"/>
  <c r="I63" i="50"/>
  <c r="H64" i="50"/>
  <c r="I64" i="50"/>
  <c r="H65" i="50"/>
  <c r="I65" i="50"/>
  <c r="H66" i="50"/>
  <c r="I66" i="50"/>
  <c r="H67" i="50"/>
  <c r="I67" i="50"/>
  <c r="H68" i="50"/>
  <c r="I68" i="50"/>
  <c r="H69" i="50"/>
  <c r="I69" i="50"/>
  <c r="H70" i="50"/>
  <c r="I70" i="50"/>
  <c r="H71" i="50"/>
  <c r="I71" i="50"/>
  <c r="H72" i="50"/>
  <c r="I72" i="50"/>
  <c r="H73" i="50"/>
  <c r="I73" i="50"/>
  <c r="H74" i="50"/>
  <c r="I74" i="50"/>
  <c r="H75" i="50"/>
  <c r="I75" i="50"/>
  <c r="H76" i="50"/>
  <c r="I76" i="50"/>
  <c r="H77" i="50"/>
  <c r="I77" i="50"/>
  <c r="H78" i="50"/>
  <c r="I78" i="50"/>
  <c r="H79" i="50"/>
  <c r="I79" i="50"/>
  <c r="H80" i="50"/>
  <c r="I80" i="50"/>
  <c r="H81" i="50"/>
  <c r="I81" i="50"/>
  <c r="H82" i="50"/>
  <c r="I82" i="50"/>
  <c r="H83" i="50"/>
  <c r="I83" i="50"/>
  <c r="H84" i="50"/>
  <c r="I84" i="50"/>
  <c r="H85" i="50"/>
  <c r="I85" i="50"/>
  <c r="H86" i="50"/>
  <c r="I86" i="50"/>
  <c r="H87" i="50"/>
  <c r="I87" i="50"/>
  <c r="H88" i="50"/>
  <c r="I88" i="50"/>
  <c r="H89" i="50"/>
  <c r="I89" i="50"/>
  <c r="H90" i="50"/>
  <c r="I90" i="50"/>
  <c r="H91" i="50"/>
  <c r="I91" i="50"/>
  <c r="H92" i="50"/>
  <c r="I92" i="50"/>
  <c r="H93" i="50"/>
  <c r="I93" i="50"/>
  <c r="H94" i="50"/>
  <c r="I94" i="50"/>
  <c r="H95" i="50"/>
  <c r="I95" i="50"/>
  <c r="H96" i="50"/>
  <c r="I96" i="50"/>
  <c r="H60" i="50"/>
  <c r="F96" i="50"/>
  <c r="F95" i="50"/>
  <c r="F94" i="50"/>
  <c r="F93" i="50"/>
  <c r="F92" i="50"/>
  <c r="F91" i="50"/>
  <c r="F90" i="50"/>
  <c r="F89" i="50"/>
  <c r="F88" i="50"/>
  <c r="F87" i="50"/>
  <c r="F86" i="50"/>
  <c r="F85" i="50"/>
  <c r="F84" i="50"/>
  <c r="F83" i="50"/>
  <c r="F82" i="50"/>
  <c r="F81" i="50"/>
  <c r="F80" i="50"/>
  <c r="F79" i="50"/>
  <c r="F78" i="50"/>
  <c r="F76" i="50"/>
  <c r="F75" i="50"/>
  <c r="F73" i="50"/>
  <c r="I60" i="50"/>
  <c r="F71" i="50"/>
  <c r="F70" i="50"/>
  <c r="F69" i="50"/>
  <c r="F68" i="50"/>
  <c r="F67" i="50"/>
  <c r="F66" i="50"/>
  <c r="F65" i="50"/>
  <c r="F64" i="50"/>
  <c r="F63" i="50"/>
  <c r="F62" i="50"/>
  <c r="F60" i="50"/>
  <c r="AM13" i="33" l="1"/>
  <c r="T14" i="34"/>
  <c r="S14" i="34" s="1"/>
  <c r="S13" i="34" s="1"/>
  <c r="AI13" i="33"/>
  <c r="R14" i="34"/>
  <c r="Q14" i="34" s="1"/>
  <c r="Q13" i="34" s="1"/>
  <c r="P14" i="34"/>
  <c r="O14" i="34" s="1"/>
  <c r="O13" i="34" s="1"/>
  <c r="AA13" i="33"/>
  <c r="N14" i="34"/>
  <c r="M14" i="34" s="1"/>
  <c r="M13" i="34" s="1"/>
  <c r="S102" i="50"/>
  <c r="P102" i="50"/>
  <c r="M102" i="50"/>
  <c r="J102" i="50"/>
  <c r="G102" i="50"/>
  <c r="C102" i="50"/>
  <c r="U58" i="50"/>
  <c r="T58" i="50"/>
  <c r="R58" i="50"/>
  <c r="Q58" i="50"/>
  <c r="O58" i="50"/>
  <c r="N58" i="50"/>
  <c r="L58" i="50"/>
  <c r="K58" i="50"/>
  <c r="I58" i="50"/>
  <c r="H58" i="50"/>
  <c r="F58" i="50"/>
  <c r="U57" i="50"/>
  <c r="T57" i="50"/>
  <c r="R57" i="50"/>
  <c r="Q57" i="50"/>
  <c r="O57" i="50"/>
  <c r="N57" i="50"/>
  <c r="L57" i="50"/>
  <c r="K57" i="50"/>
  <c r="I57" i="50"/>
  <c r="H57" i="50"/>
  <c r="F57" i="50"/>
  <c r="U56" i="50"/>
  <c r="T56" i="50"/>
  <c r="R56" i="50"/>
  <c r="Q56" i="50"/>
  <c r="O56" i="50"/>
  <c r="N56" i="50"/>
  <c r="L56" i="50"/>
  <c r="K56" i="50"/>
  <c r="I56" i="50"/>
  <c r="H56" i="50"/>
  <c r="F56" i="50"/>
  <c r="U55" i="50"/>
  <c r="T55" i="50"/>
  <c r="R55" i="50"/>
  <c r="Q55" i="50"/>
  <c r="O55" i="50"/>
  <c r="N55" i="50"/>
  <c r="L55" i="50"/>
  <c r="K55" i="50"/>
  <c r="I55" i="50"/>
  <c r="H55" i="50"/>
  <c r="F55" i="50"/>
  <c r="U54" i="50"/>
  <c r="T54" i="50"/>
  <c r="R54" i="50"/>
  <c r="Q54" i="50"/>
  <c r="O54" i="50"/>
  <c r="N54" i="50"/>
  <c r="L54" i="50"/>
  <c r="K54" i="50"/>
  <c r="I54" i="50"/>
  <c r="H54" i="50"/>
  <c r="F54" i="50"/>
  <c r="U52" i="50"/>
  <c r="T52" i="50"/>
  <c r="R52" i="50"/>
  <c r="Q52" i="50"/>
  <c r="O52" i="50"/>
  <c r="N52" i="50"/>
  <c r="L52" i="50"/>
  <c r="K52" i="50"/>
  <c r="I52" i="50"/>
  <c r="H52" i="50"/>
  <c r="F52" i="50"/>
  <c r="U51" i="50"/>
  <c r="T51" i="50"/>
  <c r="R51" i="50"/>
  <c r="Q51" i="50"/>
  <c r="O51" i="50"/>
  <c r="N51" i="50"/>
  <c r="L51" i="50"/>
  <c r="K51" i="50"/>
  <c r="I51" i="50"/>
  <c r="H51" i="50"/>
  <c r="F51" i="50"/>
  <c r="U50" i="50"/>
  <c r="T50" i="50"/>
  <c r="R50" i="50"/>
  <c r="Q50" i="50"/>
  <c r="O50" i="50"/>
  <c r="N50" i="50"/>
  <c r="L50" i="50"/>
  <c r="K50" i="50"/>
  <c r="I50" i="50"/>
  <c r="H50" i="50"/>
  <c r="F50" i="50"/>
  <c r="U49" i="50"/>
  <c r="T49" i="50"/>
  <c r="R49" i="50"/>
  <c r="Q49" i="50"/>
  <c r="O49" i="50"/>
  <c r="N49" i="50"/>
  <c r="L49" i="50"/>
  <c r="K49" i="50"/>
  <c r="I49" i="50"/>
  <c r="H49" i="50"/>
  <c r="F49" i="50"/>
  <c r="U48" i="50"/>
  <c r="T48" i="50"/>
  <c r="R48" i="50"/>
  <c r="Q48" i="50"/>
  <c r="O48" i="50"/>
  <c r="N48" i="50"/>
  <c r="L48" i="50"/>
  <c r="K48" i="50"/>
  <c r="I48" i="50"/>
  <c r="H48" i="50"/>
  <c r="F48" i="50"/>
  <c r="U47" i="50"/>
  <c r="T47" i="50"/>
  <c r="R47" i="50"/>
  <c r="Q47" i="50"/>
  <c r="O47" i="50"/>
  <c r="N47" i="50"/>
  <c r="L47" i="50"/>
  <c r="K47" i="50"/>
  <c r="I47" i="50"/>
  <c r="H47" i="50"/>
  <c r="F47" i="50"/>
  <c r="U45" i="50"/>
  <c r="T45" i="50"/>
  <c r="R45" i="50"/>
  <c r="Q45" i="50"/>
  <c r="O45" i="50"/>
  <c r="N45" i="50"/>
  <c r="L45" i="50"/>
  <c r="K45" i="50"/>
  <c r="I45" i="50"/>
  <c r="H45" i="50"/>
  <c r="F45" i="50"/>
  <c r="U44" i="50"/>
  <c r="T44" i="50"/>
  <c r="R44" i="50"/>
  <c r="Q44" i="50"/>
  <c r="O44" i="50"/>
  <c r="N44" i="50"/>
  <c r="L44" i="50"/>
  <c r="K44" i="50"/>
  <c r="I44" i="50"/>
  <c r="H44" i="50"/>
  <c r="F44" i="50"/>
  <c r="U43" i="50"/>
  <c r="T43" i="50"/>
  <c r="R43" i="50"/>
  <c r="Q43" i="50"/>
  <c r="O43" i="50"/>
  <c r="N43" i="50"/>
  <c r="L43" i="50"/>
  <c r="K43" i="50"/>
  <c r="I43" i="50"/>
  <c r="H43" i="50"/>
  <c r="F43" i="50"/>
  <c r="U42" i="50"/>
  <c r="T42" i="50"/>
  <c r="R42" i="50"/>
  <c r="Q42" i="50"/>
  <c r="O42" i="50"/>
  <c r="N42" i="50"/>
  <c r="L42" i="50"/>
  <c r="K42" i="50"/>
  <c r="I42" i="50"/>
  <c r="H42" i="50"/>
  <c r="F42" i="50"/>
  <c r="U41" i="50"/>
  <c r="T41" i="50"/>
  <c r="R41" i="50"/>
  <c r="Q41" i="50"/>
  <c r="O41" i="50"/>
  <c r="N41" i="50"/>
  <c r="L41" i="50"/>
  <c r="K41" i="50"/>
  <c r="I41" i="50"/>
  <c r="H41" i="50"/>
  <c r="F41" i="50"/>
  <c r="U40" i="50"/>
  <c r="T40" i="50"/>
  <c r="R40" i="50"/>
  <c r="Q40" i="50"/>
  <c r="O40" i="50"/>
  <c r="N40" i="50"/>
  <c r="L40" i="50"/>
  <c r="K40" i="50"/>
  <c r="I40" i="50"/>
  <c r="H40" i="50"/>
  <c r="F40" i="50"/>
  <c r="U39" i="50"/>
  <c r="T39" i="50"/>
  <c r="R39" i="50"/>
  <c r="Q39" i="50"/>
  <c r="O39" i="50"/>
  <c r="N39" i="50"/>
  <c r="L39" i="50"/>
  <c r="K39" i="50"/>
  <c r="I39" i="50"/>
  <c r="H39" i="50"/>
  <c r="F39" i="50"/>
  <c r="U38" i="50"/>
  <c r="T38" i="50"/>
  <c r="R38" i="50"/>
  <c r="Q38" i="50"/>
  <c r="O38" i="50"/>
  <c r="N38" i="50"/>
  <c r="L38" i="50"/>
  <c r="K38" i="50"/>
  <c r="I38" i="50"/>
  <c r="H38" i="50"/>
  <c r="F38" i="50"/>
  <c r="U37" i="50"/>
  <c r="T37" i="50"/>
  <c r="R37" i="50"/>
  <c r="Q37" i="50"/>
  <c r="O37" i="50"/>
  <c r="N37" i="50"/>
  <c r="L37" i="50"/>
  <c r="K37" i="50"/>
  <c r="I37" i="50"/>
  <c r="H37" i="50"/>
  <c r="F37" i="50"/>
  <c r="U36" i="50"/>
  <c r="T36" i="50"/>
  <c r="R36" i="50"/>
  <c r="Q36" i="50"/>
  <c r="O36" i="50"/>
  <c r="N36" i="50"/>
  <c r="L36" i="50"/>
  <c r="K36" i="50"/>
  <c r="I36" i="50"/>
  <c r="H36" i="50"/>
  <c r="F36" i="50"/>
  <c r="U35" i="50"/>
  <c r="T35" i="50"/>
  <c r="R35" i="50"/>
  <c r="Q35" i="50"/>
  <c r="O35" i="50"/>
  <c r="N35" i="50"/>
  <c r="L35" i="50"/>
  <c r="K35" i="50"/>
  <c r="I35" i="50"/>
  <c r="H35" i="50"/>
  <c r="F35" i="50"/>
  <c r="U32" i="50"/>
  <c r="T32" i="50"/>
  <c r="R32" i="50"/>
  <c r="Q32" i="50"/>
  <c r="O32" i="50"/>
  <c r="N32" i="50"/>
  <c r="L32" i="50"/>
  <c r="K32" i="50"/>
  <c r="I32" i="50"/>
  <c r="H32" i="50"/>
  <c r="F32" i="50"/>
  <c r="U31" i="50"/>
  <c r="T31" i="50"/>
  <c r="R31" i="50"/>
  <c r="Q31" i="50"/>
  <c r="O31" i="50"/>
  <c r="N31" i="50"/>
  <c r="L31" i="50"/>
  <c r="K31" i="50"/>
  <c r="I31" i="50"/>
  <c r="H31" i="50"/>
  <c r="F31" i="50"/>
  <c r="U30" i="50"/>
  <c r="T30" i="50"/>
  <c r="R30" i="50"/>
  <c r="Q30" i="50"/>
  <c r="O30" i="50"/>
  <c r="N30" i="50"/>
  <c r="L30" i="50"/>
  <c r="K30" i="50"/>
  <c r="I30" i="50"/>
  <c r="H30" i="50"/>
  <c r="F30" i="50"/>
  <c r="U29" i="50"/>
  <c r="T29" i="50"/>
  <c r="R29" i="50"/>
  <c r="Q29" i="50"/>
  <c r="O29" i="50"/>
  <c r="N29" i="50"/>
  <c r="L29" i="50"/>
  <c r="K29" i="50"/>
  <c r="I29" i="50"/>
  <c r="H29" i="50"/>
  <c r="F29" i="50"/>
  <c r="U28" i="50"/>
  <c r="T28" i="50"/>
  <c r="R28" i="50"/>
  <c r="Q28" i="50"/>
  <c r="O28" i="50"/>
  <c r="N28" i="50"/>
  <c r="L28" i="50"/>
  <c r="K28" i="50"/>
  <c r="I28" i="50"/>
  <c r="H28" i="50"/>
  <c r="F28" i="50"/>
  <c r="U26" i="50"/>
  <c r="T26" i="50"/>
  <c r="R26" i="50"/>
  <c r="Q26" i="50"/>
  <c r="O26" i="50"/>
  <c r="N26" i="50"/>
  <c r="L26" i="50"/>
  <c r="K26" i="50"/>
  <c r="I26" i="50"/>
  <c r="H26" i="50"/>
  <c r="F26" i="50"/>
  <c r="U25" i="50"/>
  <c r="T25" i="50"/>
  <c r="R25" i="50"/>
  <c r="Q25" i="50"/>
  <c r="O25" i="50"/>
  <c r="N25" i="50"/>
  <c r="L25" i="50"/>
  <c r="K25" i="50"/>
  <c r="I25" i="50"/>
  <c r="H25" i="50"/>
  <c r="F25" i="50"/>
  <c r="U24" i="50"/>
  <c r="T24" i="50"/>
  <c r="R24" i="50"/>
  <c r="Q24" i="50"/>
  <c r="O24" i="50"/>
  <c r="N24" i="50"/>
  <c r="L24" i="50"/>
  <c r="K24" i="50"/>
  <c r="I24" i="50"/>
  <c r="H24" i="50"/>
  <c r="F24" i="50"/>
  <c r="U23" i="50"/>
  <c r="T23" i="50"/>
  <c r="R23" i="50"/>
  <c r="Q23" i="50"/>
  <c r="O23" i="50"/>
  <c r="N23" i="50"/>
  <c r="L23" i="50"/>
  <c r="K23" i="50"/>
  <c r="I23" i="50"/>
  <c r="H23" i="50"/>
  <c r="F23" i="50"/>
  <c r="U22" i="50"/>
  <c r="T22" i="50"/>
  <c r="R22" i="50"/>
  <c r="Q22" i="50"/>
  <c r="O22" i="50"/>
  <c r="N22" i="50"/>
  <c r="L22" i="50"/>
  <c r="K22" i="50"/>
  <c r="I22" i="50"/>
  <c r="H22" i="50"/>
  <c r="F22" i="50"/>
  <c r="U21" i="50"/>
  <c r="T21" i="50"/>
  <c r="R21" i="50"/>
  <c r="Q21" i="50"/>
  <c r="O21" i="50"/>
  <c r="N21" i="50"/>
  <c r="L21" i="50"/>
  <c r="K21" i="50"/>
  <c r="I21" i="50"/>
  <c r="H21" i="50"/>
  <c r="F21" i="50"/>
  <c r="U20" i="50"/>
  <c r="T20" i="50"/>
  <c r="R20" i="50"/>
  <c r="Q20" i="50"/>
  <c r="O20" i="50"/>
  <c r="N20" i="50"/>
  <c r="L20" i="50"/>
  <c r="K20" i="50"/>
  <c r="I20" i="50"/>
  <c r="H20" i="50"/>
  <c r="F20" i="50"/>
  <c r="U19" i="50"/>
  <c r="T19" i="50"/>
  <c r="R19" i="50"/>
  <c r="Q19" i="50"/>
  <c r="O19" i="50"/>
  <c r="N19" i="50"/>
  <c r="L19" i="50"/>
  <c r="K19" i="50"/>
  <c r="I19" i="50"/>
  <c r="H19" i="50"/>
  <c r="F19" i="50"/>
  <c r="U17" i="50"/>
  <c r="T17" i="50"/>
  <c r="R17" i="50"/>
  <c r="Q17" i="50"/>
  <c r="O17" i="50"/>
  <c r="N17" i="50"/>
  <c r="L17" i="50"/>
  <c r="K17" i="50"/>
  <c r="I17" i="50"/>
  <c r="H17" i="50"/>
  <c r="F17" i="50"/>
  <c r="U16" i="50"/>
  <c r="T16" i="50"/>
  <c r="R16" i="50"/>
  <c r="Q16" i="50"/>
  <c r="O16" i="50"/>
  <c r="N16" i="50"/>
  <c r="L16" i="50"/>
  <c r="K16" i="50"/>
  <c r="I16" i="50"/>
  <c r="H16" i="50"/>
  <c r="F16" i="50"/>
  <c r="U15" i="50"/>
  <c r="T15" i="50"/>
  <c r="R15" i="50"/>
  <c r="Q15" i="50"/>
  <c r="O15" i="50"/>
  <c r="N15" i="50"/>
  <c r="L15" i="50"/>
  <c r="K15" i="50"/>
  <c r="I15" i="50"/>
  <c r="H15" i="50"/>
  <c r="F15" i="50"/>
  <c r="U14" i="50"/>
  <c r="T14" i="50"/>
  <c r="R14" i="50"/>
  <c r="Q14" i="50"/>
  <c r="O14" i="50"/>
  <c r="N14" i="50"/>
  <c r="L14" i="50"/>
  <c r="K14" i="50"/>
  <c r="I14" i="50"/>
  <c r="H14" i="50"/>
  <c r="F14" i="50"/>
  <c r="U13" i="50"/>
  <c r="T13" i="50"/>
  <c r="R13" i="50"/>
  <c r="Q13" i="50"/>
  <c r="O13" i="50"/>
  <c r="N13" i="50"/>
  <c r="L13" i="50"/>
  <c r="K13" i="50"/>
  <c r="I13" i="50"/>
  <c r="H13" i="50"/>
  <c r="F13" i="50"/>
  <c r="U12" i="50"/>
  <c r="T12" i="50"/>
  <c r="R12" i="50"/>
  <c r="Q12" i="50"/>
  <c r="O12" i="50"/>
  <c r="N12" i="50"/>
  <c r="L12" i="50"/>
  <c r="K12" i="50"/>
  <c r="I12" i="50"/>
  <c r="H12" i="50"/>
  <c r="F12" i="50"/>
  <c r="U11" i="50"/>
  <c r="T11" i="50"/>
  <c r="R11" i="50"/>
  <c r="Q11" i="50"/>
  <c r="O11" i="50"/>
  <c r="N11" i="50"/>
  <c r="L11" i="50"/>
  <c r="K11" i="50"/>
  <c r="I11" i="50"/>
  <c r="H11" i="50"/>
  <c r="F11" i="50"/>
  <c r="U10" i="50"/>
  <c r="T10" i="50"/>
  <c r="R10" i="50"/>
  <c r="Q10" i="50"/>
  <c r="O10" i="50"/>
  <c r="N10" i="50"/>
  <c r="L10" i="50"/>
  <c r="K10" i="50"/>
  <c r="I10" i="50"/>
  <c r="H10" i="50"/>
  <c r="F10" i="50"/>
  <c r="U9" i="50"/>
  <c r="T9" i="50"/>
  <c r="R9" i="50"/>
  <c r="Q9" i="50"/>
  <c r="O9" i="50"/>
  <c r="N9" i="50"/>
  <c r="L9" i="50"/>
  <c r="K9" i="50"/>
  <c r="I9" i="50"/>
  <c r="H9" i="50"/>
  <c r="F9" i="50"/>
  <c r="F98" i="50" l="1"/>
  <c r="F100" i="50" s="1"/>
  <c r="F103" i="50" s="1"/>
  <c r="I102" i="50"/>
  <c r="F99" i="50"/>
  <c r="F101" i="50"/>
  <c r="L102" i="50"/>
  <c r="R102" i="50"/>
  <c r="O102" i="50"/>
  <c r="U102" i="50"/>
  <c r="H98" i="50"/>
  <c r="H99" i="50" s="1"/>
  <c r="N98" i="50"/>
  <c r="N101" i="50" s="1"/>
  <c r="T98" i="50"/>
  <c r="T99" i="50" s="1"/>
  <c r="K98" i="50"/>
  <c r="K100" i="50" s="1"/>
  <c r="K103" i="50" s="1"/>
  <c r="Q98" i="50"/>
  <c r="Q100" i="50" s="1"/>
  <c r="Q103" i="50" s="1"/>
  <c r="F102" i="50" l="1"/>
  <c r="F104" i="50" s="1"/>
  <c r="H101" i="50"/>
  <c r="T100" i="50"/>
  <c r="T103" i="50" s="1"/>
  <c r="T101" i="50"/>
  <c r="K99" i="50"/>
  <c r="N99" i="50"/>
  <c r="H100" i="50"/>
  <c r="H103" i="50" s="1"/>
  <c r="Q101" i="50"/>
  <c r="K101" i="50"/>
  <c r="N100" i="50"/>
  <c r="N103" i="50" s="1"/>
  <c r="Q99" i="50"/>
  <c r="T102" i="50" l="1"/>
  <c r="T106" i="50" s="1"/>
  <c r="N102" i="50"/>
  <c r="N106" i="50" s="1"/>
  <c r="Q102" i="50"/>
  <c r="Q106" i="50" s="1"/>
  <c r="Q109" i="50" s="1"/>
  <c r="Q110" i="50" s="1"/>
  <c r="R110" i="50" s="1"/>
  <c r="H102" i="50"/>
  <c r="H106" i="50" s="1"/>
  <c r="K102" i="50"/>
  <c r="K106" i="50" s="1"/>
  <c r="N109" i="50" l="1"/>
  <c r="N110" i="50" s="1"/>
  <c r="O110" i="50" s="1"/>
  <c r="L106" i="50"/>
  <c r="T109" i="50"/>
  <c r="T110" i="50" s="1"/>
  <c r="U110" i="50" s="1"/>
  <c r="T107" i="50"/>
  <c r="U107" i="50" s="1"/>
  <c r="Q107" i="50"/>
  <c r="R107" i="50" s="1"/>
  <c r="H109" i="50"/>
  <c r="H110" i="50" s="1"/>
  <c r="I110" i="50" s="1"/>
  <c r="H107" i="50"/>
  <c r="I107" i="50" s="1"/>
  <c r="U106" i="50"/>
  <c r="R106" i="50"/>
  <c r="O106" i="50"/>
  <c r="K107" i="50"/>
  <c r="L107" i="50" s="1"/>
  <c r="N107" i="50"/>
  <c r="O107" i="50" s="1"/>
  <c r="M112" i="50" s="1"/>
  <c r="I106" i="50"/>
  <c r="K109" i="50"/>
  <c r="K110" i="50" s="1"/>
  <c r="G112" i="50" l="1"/>
  <c r="L110" i="50"/>
  <c r="J112" i="50" s="1"/>
  <c r="P112" i="50"/>
  <c r="S112" i="50"/>
  <c r="D10" i="33"/>
  <c r="O37" i="33" l="1"/>
  <c r="P37" i="33" s="1"/>
  <c r="O25" i="33"/>
  <c r="O11" i="33" l="1"/>
  <c r="O6" i="33"/>
  <c r="H14" i="34" s="1"/>
  <c r="O10" i="33"/>
  <c r="P25" i="33"/>
  <c r="O13" i="33" l="1"/>
  <c r="G14" i="34"/>
  <c r="G13" i="34" s="1"/>
  <c r="K25" i="33" l="1"/>
  <c r="K10" i="33" s="1"/>
  <c r="K37" i="33"/>
  <c r="K11" i="33" s="1"/>
  <c r="G25" i="33"/>
  <c r="G37" i="33"/>
  <c r="H37" i="33" s="1"/>
  <c r="L28" i="32"/>
  <c r="I26" i="32"/>
  <c r="G6" i="33" l="1"/>
  <c r="G10" i="33"/>
  <c r="K6" i="33"/>
  <c r="F14" i="34" s="1"/>
  <c r="E14" i="34" s="1"/>
  <c r="E13" i="34" s="1"/>
  <c r="L25" i="33"/>
  <c r="H25" i="33"/>
  <c r="L37" i="33"/>
  <c r="K13" i="33" l="1"/>
  <c r="D14" i="34"/>
  <c r="C14" i="34" s="1"/>
  <c r="C13" i="34" s="1"/>
  <c r="G13" i="33"/>
</calcChain>
</file>

<file path=xl/sharedStrings.xml><?xml version="1.0" encoding="utf-8"?>
<sst xmlns="http://schemas.openxmlformats.org/spreadsheetml/2006/main" count="1048" uniqueCount="383">
  <si>
    <t>ITEM</t>
  </si>
  <si>
    <t>CANT.</t>
  </si>
  <si>
    <t>Und</t>
  </si>
  <si>
    <t>Suministro e instalacion de de rack central abierto para 45 U, de 210 cm de altura en formato 19" para voz y datos, con organizadores verticales de rodillo (para protección de cable)</t>
  </si>
  <si>
    <t>UND</t>
  </si>
  <si>
    <t>Suministro e Instalación Hilo de tierra en bandeja tipo malla #6 desnudo, incluye conectores para bandeja tipo malla</t>
  </si>
  <si>
    <t>Salida Interruptor doble  marca marca certificada-  incluye tubo conduit pvc 1/2" (o 3/4" o 1" cuando se requiera) con accesorios , cajas pvc  octogonales (cajas 2x4  y 4x 4 con suplemento cuando se requiera), Conductores en alambre  #12 Cu THHN - CENTELSA / CECSA - empalmes conectores de resorte tipo 3M Scotchlok</t>
  </si>
  <si>
    <t>Mts</t>
  </si>
  <si>
    <t>Suministro luminaria de emergencia ALENA 600L  con chasis moldeado e inyectado en termoplastico ABS , sistema de pulsador para verificacion de descarga, tensiones de operación 120 V- 60 Hz- con autonomia de 90 minutos, con 2 focos direccionales de alta eficiencia de luz LED de 2 W y 223 lumenes-  bateria libre de mantenimiento</t>
  </si>
  <si>
    <t>Suministro luminaria "SALIDA EMERGENCIA" con chasis moldeado e inyectado en termoplastico ABS , sistema de pulsador para verificacion de descarga, tensiones de operación 120 V- 60 Hz- bateria libre de mantenimiento</t>
  </si>
  <si>
    <t xml:space="preserve">Suministro e instalacion de ducto metalico con tapa y  compartimento 10 x 4 cm  adosado en pared- color blanco con pintura electrostatica- normar RETIE- para cableado de datos y fuerza </t>
  </si>
  <si>
    <t xml:space="preserve"> Suministro e Instalación Breaker de incrustar 1x15 o 1x20 Amp en tablero TA existente</t>
  </si>
  <si>
    <t>Glb</t>
  </si>
  <si>
    <t>1.20</t>
  </si>
  <si>
    <t>Certificacion de puntos de VOZ Y DATOS</t>
  </si>
  <si>
    <t xml:space="preserve">Salida de VOZ Y DATOS  , en ducto portacable  - desde centro de cableado (rack) - -  con cable UTP Cat 6A   (no suministro)   -Instalacion de 1 faceplate sencillo- instalacion 2 jack GB  6A RJ 45N (1 en el faceplate y el otro para el herraje)    , marquillas tipo anillo para cableado y marquillas para identificacion- SIN CABLE---- </t>
  </si>
  <si>
    <t xml:space="preserve">Suministro e instalacion de cable UTP CAT 6A por ducto portacable  </t>
  </si>
  <si>
    <t>Suministro PACHCORD 1 metro en cableUTP cat 6A para puentes entre  swich y pachpanel</t>
  </si>
  <si>
    <t>Suministro PACHCORD- 3 metros  en cable UTP cat 6A conexión de los computadores</t>
  </si>
  <si>
    <t>GLB</t>
  </si>
  <si>
    <t>Salida tomacorriente doble polo a tierra marca certificada_ NORMAL-Incluye marquillas identificación del circuito- tubo PVC 1/2" (o 3/4" o 1" cuando se requiera) o EMT con accesorios , caja PVC  ( 2x4  y 4x 4 con suplemento cuando se requiera),Conductores en alambre  #12 Cu THHN - CENTELSA / CECSA - empalmes conectores de resorte tipo 3M Scotchlok- por ducto metalico(sin suministo de ducto)</t>
  </si>
  <si>
    <t>Extensión de circuitos en CABLE 3#12 #12 Cu THHN - CENTELSA / CECSA -  por bandeja canastilla</t>
  </si>
  <si>
    <t xml:space="preserve">Salida de DATOS  , en ducto portacable  - desde centro de cableado (rack) - -  con cable UTP Cat 6A   (no suministro)   -Instalacion de 1 faceplate sencillo- instalacion 2 jack GB  6A RJ 45N (1 en el faceplate y el otro para el herraje)    , marquillas tipo anillo para cableado y marquillas para identificacion- SIN CABLE---- </t>
  </si>
  <si>
    <t>Puntas captadora de aluminio tipo franklin 1mx16mm</t>
  </si>
  <si>
    <t xml:space="preserve">Platina sobre cubierta metalica para base de punta captadora </t>
  </si>
  <si>
    <t xml:space="preserve">Alambron de aluminio No 8 </t>
  </si>
  <si>
    <t xml:space="preserve">Soporte sobre cubierta metalica para alambron </t>
  </si>
  <si>
    <t xml:space="preserve">Soporte sobre columnas para alambron </t>
  </si>
  <si>
    <t>Grapa doble ala ( Sujecion tubo IMC 1")</t>
  </si>
  <si>
    <t>Grapa bimetalica</t>
  </si>
  <si>
    <t>Ducto PVC 1" X 3m</t>
  </si>
  <si>
    <t>Ducto IMC 1" X 3m</t>
  </si>
  <si>
    <t>Varilla de Cu de 5/8" x 2,4m</t>
  </si>
  <si>
    <t>Resgistro 30x30x30cm</t>
  </si>
  <si>
    <t>Soldadura exotermica con tratamiento de terreno para conexión de bajantes a la varilla de coble</t>
  </si>
  <si>
    <t>Montaje e instalacion sistema de proteccion de desacargas atmosfericas según planos x edificio</t>
  </si>
  <si>
    <t>COSTOS DIRECTOS</t>
  </si>
  <si>
    <t>Utilidad</t>
  </si>
  <si>
    <t>TOTAL AUI</t>
  </si>
  <si>
    <t>Iva sobre utilidad</t>
  </si>
  <si>
    <t>3.10</t>
  </si>
  <si>
    <t>SUBTOTAL</t>
  </si>
  <si>
    <t>Conexión de Ups y acometida a tablero minipragma circuitos regulados por ducto metalico cable Cu #8. con clavijas media vuelta de seguridad 4H- 20 A</t>
  </si>
  <si>
    <t>Cable de cobre 2 DD</t>
  </si>
  <si>
    <t>Extensión de circuitos en ALAMBRE 3#12  Cu THHN - CENTELSA / CECSA - por bandeja canastilla</t>
  </si>
  <si>
    <t>Salida de emergencia en muro, incluye  tubería de 1/2", 3/4"  EMT, Caja 2x4" Galvanizada para EMT, accesorios, soportes, alambre  3#12AWG THHN, empalmes conectores de resorte, identificación de circuito</t>
  </si>
  <si>
    <t>Salida de letrero luminoso "SALIDA" en muro, incluye  tubería de 1/2", 3/4"  EMT, Caja 2x4" Galvanizada para EMT, accesorios, soportes, alambre  3#12AWG THHN, empalmes conectores de resorte, identificación de circuito</t>
  </si>
  <si>
    <t>Salida Interruptor sencillo  marca certificada-  incluye tubo conduit PVC  y EMT1/2" (o 3/4" o 1" cuando se requiera) con accesorios , cajas pvc  octogonales (cajas 2x4  y 4x 4 con suplemento cuando se requiera), Conductores en Cable  #12 Cu THHN - CENTELSA / CECSA - empalmes conectores de resorte</t>
  </si>
  <si>
    <t>Instalacion  luminaria de emergencia  -  incluye  conectores de resorte</t>
  </si>
  <si>
    <t>Instalacion  letrero "salida de emergencia " - incluye  conectores de resorte</t>
  </si>
  <si>
    <t>INSTALACIONES  ELECTRICAS</t>
  </si>
  <si>
    <t>INSTALACIONES VOZ Y DATOS</t>
  </si>
  <si>
    <t>Construccion de sistema de puesta a tierra - 4 varillas de cobre 2,4 mts- soldadura exotermica-cable cobre #2- cola hasta tablero - rotura de piso- reconstruccion</t>
  </si>
  <si>
    <t>Desmonte de redes  existentes</t>
  </si>
  <si>
    <t>m2</t>
  </si>
  <si>
    <t>Pintura ocre tipo koraza para exteriores 3 manos</t>
  </si>
  <si>
    <t>M2</t>
  </si>
  <si>
    <t>Resane , pintura interiores color extistente, 2 manos, Pintura tipo vinilo</t>
  </si>
  <si>
    <t>Instalación y armado caja legrand 6 puertos sc</t>
  </si>
  <si>
    <t>Fusiones de fibra monomodo en caja legrand sc</t>
  </si>
  <si>
    <t xml:space="preserve">SUBTOTAL </t>
  </si>
  <si>
    <t>SISTEMA DE APANTALLAMIENTO CONTRA DESCARGAS ATMOSFERICAS 2 BLOQUES</t>
  </si>
  <si>
    <t>Aseo general obra</t>
  </si>
  <si>
    <t>OBRA ELECTRICA EN LA FACULTAD DE CIENCIAS AGRARIAS DE LA UNIVERSIDAD DEL CAUCA, PARA SUMINISTRO E INSTALACION DE REDES ELÉCTRICAS, VOZ Y DATOS, APANTALLAMIENTO OFICINAS ADMINISTRATIVAS Y SALA DE SISTEMAS, FIBRA ÓPTICA DESDE EL CENTRO DE CABLEADO PRINCIPAL HASTA EL LABORATORIO DE MADERAS Y DESDE BIBLIOTECAS HASTA PRODUCCIÓN, INCLUYE CANALIZACIÓN Y REPOSICIÓN EN CONCRETO, EXCAVACIÓN TERRENO NATURAL, TUBERÍA, ODF, CAJAS Y PRUEBAS REFLECTOMÉTRICAS.</t>
  </si>
  <si>
    <t>VR.UNITARIO</t>
  </si>
  <si>
    <t>VR.TOTAL</t>
  </si>
  <si>
    <t>DESCRIPCION ACTIVIDAD</t>
  </si>
  <si>
    <r>
      <t xml:space="preserve">Salida tomacorriente REGULADO doble polo a tierra marca certificada tierra aislada color naranja, Incluye marquillas identificación del circuito- tubo PVC 1/2" (o 3/4" o 1" EMT cuando se requiera) con accesorios , caja PVC  ( 2x4  y 4x 4 con suplemento cuando se requiera),Conductores en </t>
    </r>
    <r>
      <rPr>
        <b/>
        <sz val="10"/>
        <color theme="1"/>
        <rFont val="Arial"/>
        <family val="2"/>
      </rPr>
      <t>CABLE</t>
    </r>
    <r>
      <rPr>
        <sz val="10"/>
        <color theme="1"/>
        <rFont val="Arial"/>
        <family val="2"/>
      </rPr>
      <t xml:space="preserve">  #12 Cu THHN - CENTELSA / CECSA - empalmes conectores de resorte tipo 3M Scotchlok-  por ducto metalico(sin suministo de ducto)</t>
    </r>
  </si>
  <si>
    <t>Suministro Fibra optica 12 hilos SM ITU G- 652</t>
  </si>
  <si>
    <t>MT</t>
  </si>
  <si>
    <t>Suministro caja legrand 6 puertos sc</t>
  </si>
  <si>
    <t>M3</t>
  </si>
  <si>
    <t>Suministro e Instalación de Tubería Conduit PVC de 2" x 3 mt - Accesorios</t>
  </si>
  <si>
    <t>Suministro e instalación Pigtail</t>
  </si>
  <si>
    <t>Suministro e instalación gabinete de pared 5 UR</t>
  </si>
  <si>
    <t>Suministro de pareja de tranceiver 10/100/1000 monomodo simplex.</t>
  </si>
  <si>
    <t>FIBRA OPTICA</t>
  </si>
  <si>
    <t>Administración</t>
  </si>
  <si>
    <t>Imprevistos</t>
  </si>
  <si>
    <t>Tendido y adosado de fibra optica 12 hilos canalizado incluye Pruebas Reflectometricas</t>
  </si>
  <si>
    <t>Caja electrica en concreto 50x50x50 de 3000 psi, norma RETIE</t>
  </si>
  <si>
    <t>Excavación en terreno natural, Incluye Relleno compactado con Material Seleccionado del Sitio al 95% P.M., colchon de arena 5 cm y cinta de señalización.</t>
  </si>
  <si>
    <t>Canalización en concreto y Reposición de Concreto &lt;=7 cm. De espesor - 3000 PSI</t>
  </si>
  <si>
    <t xml:space="preserve"> instalacion de cable de Cu DD # 2 para SPT del apantallamiento - enterrado sin tuberia a 50 cm de profundidad</t>
  </si>
  <si>
    <t>4.10</t>
  </si>
  <si>
    <t>UNIVERSIDAD DEL CAUCA</t>
  </si>
  <si>
    <t>TOTAL PROPUESTA ECONOMICA</t>
  </si>
  <si>
    <t>Firma Proponente</t>
  </si>
  <si>
    <t>ANEXO B. PROPUESTA TECNO-ECONOMICA</t>
  </si>
  <si>
    <t>OK</t>
  </si>
  <si>
    <t>CJ</t>
  </si>
  <si>
    <t>PROPONENTE</t>
  </si>
  <si>
    <t>OFICIAL</t>
  </si>
  <si>
    <t>VALOR TOTAL EJECUTADO (VTE)</t>
  </si>
  <si>
    <t>VTE1</t>
  </si>
  <si>
    <t>EXPERIENCIA ESPECIFICA</t>
  </si>
  <si>
    <t>VTE</t>
  </si>
  <si>
    <t>CONTRATO 1</t>
  </si>
  <si>
    <t>VALOR</t>
  </si>
  <si>
    <t>RUP</t>
  </si>
  <si>
    <t>AÑO DE TERMINACION</t>
  </si>
  <si>
    <t>% PARTICIPACION</t>
  </si>
  <si>
    <t>CONTRATO 2</t>
  </si>
  <si>
    <t>VALOR TOTAL EJECUTADO</t>
  </si>
  <si>
    <t>UNIVERSIDAD DEL CAUCA - VICERRECTORÍA ADMINISTRATIVA</t>
  </si>
  <si>
    <t xml:space="preserve">COMITÉ TÉCNICO ASESOR </t>
  </si>
  <si>
    <t>PROPONENTES</t>
  </si>
  <si>
    <t>REQUERIMIENTOS</t>
  </si>
  <si>
    <t>CUMPLE</t>
  </si>
  <si>
    <t>VALOR/ OBSERVACION</t>
  </si>
  <si>
    <t>EXPERIENCIA ESPECÍFICA</t>
  </si>
  <si>
    <t>SI</t>
  </si>
  <si>
    <t>N/A</t>
  </si>
  <si>
    <t>CONCEPTO</t>
  </si>
  <si>
    <t>ORIGINAL FIRMADO</t>
  </si>
  <si>
    <t>CARLOS JULIO ZUÑIGA SANCHEZ</t>
  </si>
  <si>
    <t>Profesional Universitario</t>
  </si>
  <si>
    <t>CIELO PEREZ SOLANO</t>
  </si>
  <si>
    <t>Presidenta Junta de Licitaciones y Contratos</t>
  </si>
  <si>
    <t>Vicerrectora Administrativa</t>
  </si>
  <si>
    <t>Profesional Especializado</t>
  </si>
  <si>
    <t>40% VTE</t>
  </si>
  <si>
    <t>VERIFICACIÓN REQUISITOS TECNICOS HABILITANTES</t>
  </si>
  <si>
    <t>% PARTICIPACION (40%)</t>
  </si>
  <si>
    <t>2.3.</t>
  </si>
  <si>
    <t>2.3.1.</t>
  </si>
  <si>
    <t>2.3.2.</t>
  </si>
  <si>
    <t>UNIVERSIDAD DEL CAUCA - VICERRECTORIA ADMINISTRATIVA</t>
  </si>
  <si>
    <t xml:space="preserve">COMITÉ FINANCIERO ASESOR </t>
  </si>
  <si>
    <t xml:space="preserve">VERIFICACIÓN REQUISITOS FINANCIEROS - PROPONENTES </t>
  </si>
  <si>
    <t>REQUISITOS DE CAPACIDAD FINANCIERA</t>
  </si>
  <si>
    <t>NINGUNA</t>
  </si>
  <si>
    <t>HABIL</t>
  </si>
  <si>
    <t>JOSE REYMIR OJEDA OJEDA</t>
  </si>
  <si>
    <t>JOSE GIOVANNI TOBAR PAZ</t>
  </si>
  <si>
    <t>VICTOR HUGO RODRIGUEZ</t>
  </si>
  <si>
    <t>VICERRECTORIA ADMINISTRATIVA</t>
  </si>
  <si>
    <t>OBJETO: CONSTRUCCION, SUMINISTRO E INSTALACION DE CARPINTERIA EN ALUMINIO  ETAPA 2 EDIFICIO FACULTAD DE CIENCIAS HUMANAS Y SOCIALES DE LA UNIVERSIDAD DEL CAUCA</t>
  </si>
  <si>
    <t>PRESUPUESTO OFICIAL</t>
  </si>
  <si>
    <t xml:space="preserve"> VrUnit. Ofertado</t>
  </si>
  <si>
    <t>≤ VrUnit. Oficial</t>
  </si>
  <si>
    <t>TOTAL PRESUPUESTO OFICIAL</t>
  </si>
  <si>
    <t>VALOR PROPUESTA CORREGIDA &lt;= PRESUPUESTO OFICIAL</t>
  </si>
  <si>
    <t>VALOR PROPUESTA CORREGIDA &gt;= 95% PRESUPUESTO OFICIAL</t>
  </si>
  <si>
    <t>VALOR PROPUESTA PRESENTADA</t>
  </si>
  <si>
    <t>DIFERENCIA</t>
  </si>
  <si>
    <t>PORCENTAJE DE CORRECCION &lt;= 0.1%</t>
  </si>
  <si>
    <t>VrUnit. Ofertado ≤ VrUnit. Oficial</t>
  </si>
  <si>
    <t>CUMPLE (SI/NO)</t>
  </si>
  <si>
    <t>CONSORCIO CAP-CERZ 2017</t>
  </si>
  <si>
    <t>CONSORCIO INGENIEROS TF</t>
  </si>
  <si>
    <t>CONSORCIO TECNOLOGICO AGROINDUSTRIAL 2017</t>
  </si>
  <si>
    <t>LUCRECIA MONTILLA ECHAVARRIA</t>
  </si>
  <si>
    <t>ACABADOS, ENCHAPES Y PISOS</t>
  </si>
  <si>
    <t>1.01</t>
  </si>
  <si>
    <t>MESON EN CONCRETO REFORZADO 21 MPA,  A &lt;=60 CM H=7CM, RECUBRIMIENTO EN GRANITO PULIDO, 1/2 CAÑA, FALDO, DILATACION DE BRONCE, INCLUYE ACERO DE REFUERZO, ENTREPAÑO Y POLLO DONDE SEA NECESARIO</t>
  </si>
  <si>
    <t>ML</t>
  </si>
  <si>
    <t>1.02</t>
  </si>
  <si>
    <t>Suministro e instalacion de enchape piso pared corona linea institucional blanco, formato 25 x 25, para baños y zona de gases.</t>
  </si>
  <si>
    <t>1.03</t>
  </si>
  <si>
    <t>GUARDAESCOBA EN CERAMICA 7 CM TRAFICO 5</t>
  </si>
  <si>
    <t>1.04</t>
  </si>
  <si>
    <t>PISO EN CERAMICA 32.60-35.00X32.60-35.00 TRAF.5, INCLUYE ALISTADO 4 CM MORTERO 1.3</t>
  </si>
  <si>
    <t>1.05</t>
  </si>
  <si>
    <t>MURO BOARD 2 CARAS 1-BOARD 8MM 1-BOARD 8MM, INCLUYE PINTURA VINILO (3M)</t>
  </si>
  <si>
    <t>1.06</t>
  </si>
  <si>
    <t>ESTRUCTURA MURO BOARD [CANAL-PARAL] 89MM C20</t>
  </si>
  <si>
    <t>1.07</t>
  </si>
  <si>
    <t>CIELO FALSO LÁMINA PVC 10 MM BLANCO, INCLUYE ESTRUCTURA, UNION PVC TRANSV. Y PERIMETRAL PVC PECHO PALOMA 10 MM</t>
  </si>
  <si>
    <t>1.08</t>
  </si>
  <si>
    <t>CARTERA BOARD 8MM INCLUYE PINTURA VINILO 3M</t>
  </si>
  <si>
    <t>1.09</t>
  </si>
  <si>
    <t xml:space="preserve"> PINTURA TIPO TEXTURA PARA MUROS EN EXTERIOR</t>
  </si>
  <si>
    <t>APARATOS SANITARIOS</t>
  </si>
  <si>
    <t>SUMINISTRO E INSTALACION DE SANITARIOS LINEA INSTITUCIONAL COLOR BLANCO</t>
  </si>
  <si>
    <t>SUMINISTRO E INSTALACIÓN DE ORINALES,  LÍNEA INSTITUCIONAL VÁLVULA ANTI VANDÁLICA SUPERIOR EN ACERO INOXIDABLE, COLOR BLANCO</t>
  </si>
  <si>
    <t>SUMINISTRO E INSTALACIÓN DE LAVAMANOS DE SOBREPONER</t>
  </si>
  <si>
    <t>REJILLA SOSCO 3"X2" ALUMINIO</t>
  </si>
  <si>
    <t>POSETA - LAVAPLATO A.INOX. 50X 60CM PESTA.GRIFO</t>
  </si>
  <si>
    <t>TAPA REGISTRO PLASTICA 8"X 8"(20X20)CM</t>
  </si>
  <si>
    <t>DUCHA GRIV L PRISMA-GALAX (M)</t>
  </si>
  <si>
    <t xml:space="preserve">BARRAS DE SOPORTE PARA BAÑOS DE DISCAPACITADOS EN ACERO INOXIDABLE </t>
  </si>
  <si>
    <t>CARPINTERIA ALUMINIO</t>
  </si>
  <si>
    <t>3.01</t>
  </si>
  <si>
    <t>SUMINISTRO E INSTALACION VENTANA ALUMINIO BASCULANTE P.7-44, INCLUYE VIDRIO LAMINADO 4MM</t>
  </si>
  <si>
    <t>3.02</t>
  </si>
  <si>
    <t>SUMINISTRO E INSTALACIÓN DE NAVE PUERTA ALUMINIO ENTAMBORADA-LLENA BATIENTE</t>
  </si>
  <si>
    <t>3.03</t>
  </si>
  <si>
    <t>SUMINISTRO E INSTALACION MARCO ALUM. 0.81-1.00 M PEST C/LUCETA</t>
  </si>
  <si>
    <t>3.04</t>
  </si>
  <si>
    <t>SUMINISTRO E INSTALACIÓN DE VENTANA TIPO TERMOACUSTICA EN ALUMINIO BLANCO MATE 3"X1" MADERA INCRUSTADA Y PANELES EN VIDRIO DE 24MM, DE COMPOSICION UNA CARA VIDRIO LAMINADO 4 + 4 (8MM), ESPACIADOR 11MM, OTRA CARA EN VIDRIO LAMINADO 5MM</t>
  </si>
  <si>
    <t>3.05</t>
  </si>
  <si>
    <t>DESMONTE Y REINSTALACION DE PUERTA DE ACCESO EN ALUMINIO Y VIDRIO</t>
  </si>
  <si>
    <t>PROYECTO ELECTRICO, VOZ Y DATOS</t>
  </si>
  <si>
    <t>SALIDAS ILUMINACIÓN - TOMAS - VOZ Y DATOS</t>
  </si>
  <si>
    <t>4.1.01</t>
  </si>
  <si>
    <t>Salida de ILUMINACIÓN 120 Voltios en tuberia conduit EMT Ø 3/4’’ y demas accesorios. Conductores N° 12 AWG –THHN –THWN incluida la línea a tierra, caja galvanizada 2x2" (o cajas 4’’x4’’ donde se requiera), empalmes con conectores de resorte tipo 3M, tapa ciega con prensaestopa, cola en cable encauchetado 3x16 (±1.20Mt), tomacorriente y clavija aérea con polo a tierra para conexion de la luminaria.  Mano de obra donde sea necesario de: regata, entubado, resane, cableado, aparateado, aseo.</t>
  </si>
  <si>
    <t>4.1.02</t>
  </si>
  <si>
    <t>Salidas para INTERRUPTOR SENCILLO. en tuberia conduit PVC y EMT Ø½’’  donde se requiera. Incluye interruptor 15 Amp con borne a tierra,  conductores  N° 12 AWG –THHN –THWN /Cu incluida la linea a tierra (utilizar color negro para retornos), accesorios.  Mano de obra donde sea necesario de: regata, entubado, resane, cableado, aparateado, aseo.</t>
  </si>
  <si>
    <t>4.1.03</t>
  </si>
  <si>
    <t>Salidas para INTERRUPTOR TRIPLE. en tuberia conduit PVC y EMT Ø½’’  donde se requiera. Incluye interruptor 15 Amp con borne a tierra,  conductores  N° 12 AWG –THHN –THWN /Cu incluida la linea a tierra (utilizar color negro para retornos), accesorios.  Mano de obra donde sea necesario de: regata, entubado, resane, cableado, aparateado, aseo.</t>
  </si>
  <si>
    <t>4.1.04</t>
  </si>
  <si>
    <t>Salidas para INTERRUPTOR CONMUTABLE. en tuberia conduit PVC Ø ½’’ y EMT Ø½’’  (donde se requiera). Incluye interruptor 15 Amp con borne a tierra,  conductores  N° 12 AWG –THHN –THWN /Cu incluida la linea a tierra (utilizar color negro para retornos), accesorios.  Mano de obra donde sea necesario de: regata, entubado, resane, cableado, aparateado, aseo.</t>
  </si>
  <si>
    <t>4.1.05</t>
  </si>
  <si>
    <t>Salidas para TOMA LÁMPARA EMERGENCIA y/o aviso "SALIDA"  dobles monofásicos con polo a tierra en tuberia conduit PVC o EMT Ø ½’’ donde se requiera, adaptdor terminal liso tipo campana pvc, cajas pvc 2x4" y demas accesorios. Incluye toma 15 Amp. Levitón.  Conductores  N°. 12 AWG –THHN –THWN /Cu incluida la línea a tierra. El toma debe quedar etiquetado con banda plástica indicando el circuito al cual pertenece. Empalmes con conectores de resorte tipo 3M Scotchlok.  Mano de obra donde sea necesario de: regata, entubado, resane, cableado, aparateado, aseo.</t>
  </si>
  <si>
    <t>4.1.06</t>
  </si>
  <si>
    <t>Salidas para TOMAS NORMALES dobles monofásicos con polo a tierra en tuberia conduit PVC y EMT Ø ½’’ ( donde se requiera), adaptdor terminal liso tipo campana pvc, caja pvc 2x4" (o 4x4’’)  y demas accesorios. Incluye toma 15 Amp. Levitón.  Conductores  N°. 12 AWG –THHN –THWN /Cu incluida la línea a tierra. El toma debe quedar etiquetado con banda plástica indicando el circuito al cual pertenece. Empalmes con conectores de resorte tipo 3M Scotchlok.  Mano de obra donde sea necesario de: regata, entubado, resane, cableado, aparateado, aseo.</t>
  </si>
  <si>
    <t>4.1.07</t>
  </si>
  <si>
    <t>Salida para TOMA GFCI dobles monofásicos en tuberia conduit  PVC y EMT  Ø ½’’ ( donde se requiera), adaptdor terminal liso tipo campana pvc, cajas pvc 4x4" con suplemento y demas accesorios. Incluye toma 20 Amp. GFCI debidamente instalado. Conductores N°. 12 AWG –THHN –THWN. incluida la línea a tierra. El toma debe quedar etiquetado con banda plástica indentificando el circuito al cual pertenece e indicando que está protegido por gfci los que de ellos se deriven. Empalmes con conectores de resorte tipo 3M Scotchlok.  Mano de obra donde sea necesario de: regata, entubado, resane, cableado, aparateado, aseo.</t>
  </si>
  <si>
    <t>4.1.08</t>
  </si>
  <si>
    <t>Salida para TOMAS REGULADOS  dobles monofásicos con polo a tierra, en tuberia conduit PVC y EMT Ø ½’’ (donde se requiera), adaptdor terminal liso tipo campana pvc, cajas pvc 2x2" (o 4x4’’) y demas accesorios. Incluye toma 15A Levitón tierra aislada IG debidamente instalado. Conductores trenzado de fábrica 3X12 AWG/THHN, color de fase según circuito, El toma debe quedar etiquetado con banda plástica indicando el circuito al cual pertenece . Empalmes con conectores de resorte tipo 3M Scotchlok.  Mano de obra donde sea necesario de: regata, entubado, resane, cableado, aparateado, aseo.</t>
  </si>
  <si>
    <t>4.1.09</t>
  </si>
  <si>
    <t>Salida para TOMA ESPECIAL MONOFASICO en tuberia conduit PVC y EMT Ø ½’’ ( donde se requiera), adaptdor terminal liso tipo campana pvc, cajas pvc 2x2" (o 4x4") y demas accesorios Incluye toma pata cruzada 20A/ 120v  debidamente instalado. . Conductores  N°.10 AWG –THHN –THWN /Cu. Línea a tierra. El toma debe quedar etiquetado con banda plástica indicando el circuito al cual pertenece. Empalmes con conectores de resorte tipo 3M Scotchlok.  Mano de obra donde sea necesario de: regata, entubado, resane, cableado, aparateado, aseo.</t>
  </si>
  <si>
    <t>4.1.10</t>
  </si>
  <si>
    <t>Salida para TOMA ESPECIAL TRIFILAR en tuberia conduit PVC y EMT Ø3/4" (donde se requiera), caja especial pvc de 10x10 y demas accesorios. Incluye toma trifilar 20A/ 120v - 220v debidamente instalado. Conductores  N°.10 AWG –THHN –THWN /Cu. El toma debe quedar etiquetado con banda plástica indicando el circuito al cual pertenece y su voltaje. Empalmes con conectores de resorte tipo 3M Scotchlok.  Mano de obra donde sea necesario de: regata, entubado, resane, cableado, aparateado, aseo.</t>
  </si>
  <si>
    <t>4.1.11</t>
  </si>
  <si>
    <t>Salida para TOMA ESPECIAL TRIFASICO en tuberia conduit PVC y EMT Ø 3/4", caja especial galvanizada de 10x10" y demas accesorios. Incluye toma trifilar 50A/ - 220v debidamente instalado. Conductores  N°.8 AWG –THHN –THWN /Cu. El toma debe quedar etiquetado con banda plástica indicando el circuito al cual pertenece y su voltaje. Empalmes con conectores de resorte tipo 3M Scotchlok.  Mano de obra donde sea necesario de: regata, entubado, resane, cableado, aparateado, aseo.</t>
  </si>
  <si>
    <t>VOZ Y DATOS</t>
  </si>
  <si>
    <t>4.2.01</t>
  </si>
  <si>
    <t>Suministro e instalación de CANALETA METALICA tipo Dexon de 100x45  blanca con división y  troqueles   para toma lógica (normal, regulada y datos)  debidamente instalados</t>
  </si>
  <si>
    <t>4.2.02</t>
  </si>
  <si>
    <t xml:space="preserve">Salida lógica para  VOZ y DATOS  en tuberia conduit PVC o EMT Ø 3/4’’ (donde se requiera),  terminales lisos tipo campana pvc, caja  cajas 4x4’’ y demas accesorios. Cable UTP cat 6A marca amp,  identificación y marcación punta a punta en cinta bandild envolvente, Fase Plate 2 puertos amp, Jack RJ45 (uno en el face plate y otro en el herraje). Patch cord cat. 6A de 3 mt. El punto debe quedar etiquetado con banda plástica indicando el puerto y patch panel al cual pertenece. CERTIFICACIÓN del punto lógico. Mano de obra donde sea necesario de: regata, entubado, resane, cableado, aparateado, aseo. </t>
  </si>
  <si>
    <t>4.2.03</t>
  </si>
  <si>
    <t>Montaje y suministro de bandeja portacables tipo malla 30x5x300 Cablofil, galvanizada al caliente, incluye el tendido de linea a tierra en cable de cobre desnudo N°4 por toda la bandeja, soportes en riel tipo chanel y demas accesorios fijatorios.</t>
  </si>
  <si>
    <t>4.2.04</t>
  </si>
  <si>
    <t>Suministro e instalación de HERRAJE Y ORGANIZADOR 24 puertos para RACK</t>
  </si>
  <si>
    <t>4.2.05</t>
  </si>
  <si>
    <t>Gabinete Rack De pared  Puerta Metalica 60x60x60</t>
  </si>
  <si>
    <t>4.2.06</t>
  </si>
  <si>
    <t>Salida para conexión de Video Beam- incluye 2 cajas 4x4¨ y una caja 10x10¨ con suplemento - Tuberia  PVC o EMT 1 1/4¨ (donde se requiera), cable  HDMI 10 MTS</t>
  </si>
  <si>
    <t>LUMINARIAS</t>
  </si>
  <si>
    <t>4.3.01</t>
  </si>
  <si>
    <t>Suministro e instalación de  Panel Led 45W , incluye linea seguridad sugeta al chasis, accesorios y otros</t>
  </si>
  <si>
    <t>4.3.02</t>
  </si>
  <si>
    <t>Suministro e instalación de Lámpara   LED 2x18W de incrustar LSF/I1x8/2x2T8LED 18W 4100K/120-220V, incluye linea seguridad sugeta al chasis, accesorios y otros</t>
  </si>
  <si>
    <t>4.3.03</t>
  </si>
  <si>
    <t>Suministro e instalación de  Lámpara redonda LED  24W  de sobreponer, incluye, accesorios y otros</t>
  </si>
  <si>
    <t>4.3.04</t>
  </si>
  <si>
    <t>Suministro e instalación Lampara de emergencia LED</t>
  </si>
  <si>
    <t>4.3.05</t>
  </si>
  <si>
    <t>Suministro e instalación Aviso luminoso "SALIDA"</t>
  </si>
  <si>
    <t xml:space="preserve">TABLEROS DE DISTRIBUCIÓN ELÉCTRICA  </t>
  </si>
  <si>
    <t>4.4.01</t>
  </si>
  <si>
    <t>Suministro e instalación TABLERO DISTRIBUCION TRIFASICO 18 Ctos. TABLERO   NTQ-418-T-SQ Schneider, con puerta y chapa, espacio para totalizador, incluye interruptor general 3X50A, protecciones termomagnéticas según ctos.  Debe entregarse etiquetado indicando los circuitos que maneja y demas normas Retie.</t>
  </si>
  <si>
    <t>ACOMETIDAS, ALIMENTADORES, SPT</t>
  </si>
  <si>
    <t>4.5.01</t>
  </si>
  <si>
    <t>Caja de inspección sencilla 60x60cm para canalización similar a norma Codensa CS 274 y 4 adaptadores terminales tipo campana  Ø4" pvc</t>
  </si>
  <si>
    <t>4.5.02</t>
  </si>
  <si>
    <t xml:space="preserve">Canalización (ductos, zanjas y rellenos) 2 ductos pvc tipo DB Ø4" </t>
  </si>
  <si>
    <t>4.5.03</t>
  </si>
  <si>
    <t>Canalización (ductos, zanjas y rellenos) 2 ductos pvc tipo TDP Ø1 1/2"</t>
  </si>
  <si>
    <t>4.5.04</t>
  </si>
  <si>
    <t>Tendido alimentador trifásico desde TGB  (existente en porteria)  al  tablero TGBT, incluye mano de obra y conductores en cables de cobre  aislado 3#500CMC +1#500CMC+ 1#2 T  THNN/THWN.</t>
  </si>
  <si>
    <t>4.5.05</t>
  </si>
  <si>
    <t>Tendido alimentador trifásico desde TBG  al  tablero TI-2, incluye mano de obra y conductores en cables de cobre aislado 3#6+1#6 +1#8T THNN/THWN.</t>
  </si>
  <si>
    <t>4.5.06</t>
  </si>
  <si>
    <t>Tendido alimentador trifásico desde TBG  al  tablero TC, incluye mano de obra y conductores en cables de cobre aislado 3#6+1#6 +1#8T THNN/THWN, totalizador.</t>
  </si>
  <si>
    <t>4.5.07</t>
  </si>
  <si>
    <t>SPT, Sistema de puesta a tierra de 2,5m x 2,5m, 4 varillas de Cu Cu 2,4m, soldadura exotérmica 150g, cable Cu 2/0 desnudo y  llevarlo hasta el TDG, tratamiento de tierra y 4 cajas de inspección en concreto 30x30 con su respectiva tapa con ángulo en los bordes,  ademas se debe equipotencializar con malla existente contigua, realizar y presentar los resultados arrojados de la medición de resistencia a tierra y certificado de calibración del telurómetro empleado.</t>
  </si>
  <si>
    <t>EQUIPOS</t>
  </si>
  <si>
    <t>4.6.01</t>
  </si>
  <si>
    <t xml:space="preserve">TABLERO METALICO TIPO A-CDA para montar equipo de control y protección en baja tension, Celco, incuye 1 compartimiento para montar equipo de medida eléctrica // 3 Transformadores de corriente relación 200/5Amp, clase 1,5VA Atel.// 3 Mini interruptor automático de 1x2A, ref. PLS6-C2,CI 10 KA a 220V/400 VAC Moller // 1 Juego de borneras para instalación de medidor digital// 1 Multímetro digital, 180 parámetros, 96x96 mm pantalla LCD de iconos retroilumin 72x46mm,puerto optico fronta, expandible con un modulo EXP, tensión medida 50-720VAC, tensión auxiliar de alimentación 100-440VAC/120-250VDC, medición de armónicos totales en corriente y voltaje, puerto óptico frontal para configuración y supervicisión desde PC con llave USB CX01 o wifi CX02 desde tablet o smartphone Lovato// 1 Control lógico para transferencia automática, conformado por los siguientes interruptores enclavados eléctrica y mecánicamente, incluye protección contra alto, bajo voltaje y desequilibrio de fases// 1 Kit de transferencia automática con interruptores XTIB, TIPO KIT XT1B 200A TMD+ATS021, 15KA a 440V/25KA a 22OV. Ref. KIT-XTRANS.200AT, ABB// 3 Barrajes de cobre para 200A, trifásico, 4 hilos //1 bloque tipo CDA, trifásico, 4 hilos 200A, apto para alojar equipos de protección y control// 2 Interruptores automáticos T MAX 3x112-160A tipo XT1B 160 TMB, CI 15KA a 440V/25KA a 220V, Ref.1SDA 066809 R1, ABB// 2 Interruptores automáticos T MAX 3x28-40A tipo XT1B 160 TMB, CI 15KA a 440V/25KA a 220V, Ref.1SDA 066803 R1, ABB// 5 Interruptores automáticos T MAX 3x22,4-32A tipo XT1B 160 TMB, CI 15KA a 440V/25KA a 220V, Ref.1SDA 066802 R1, ABB// 1 Interruptor automático SACE FORMULA 3X30A, tipo A1B 125 TMF 30-300 3p F.F. Cl15KA a 440 Vac/25kA a 240 Vac, Ref. 1SDA 066700, DPS, ABB// 1 Descargador de corriente de rayo 120/208 3 fases 4 hilos, tipo 1+2 Ref.2CTB815710R1100 240KA. Tipo de onda 8/20 ABB// 3 Contactores magnéticos tripolar tipo AF16 -30-10, Ref.1SBL 177001 R1310, 16A en AC3/30A en AC1, bobina 110V, ABB // 3 Pulsadores doble 1-0 Ref. 3SU1001-3BB42-0AK0, Siemens// 3 Bloques de contactos 1NA+NC Ref 3SB3400-0A, Siemens// 3 Pilotos electrónico color rojo, 22mm, Siemens// 3 Pilotos elétronicos color verde, 22mm Siemens// 3 Cableados para fuerza control// 32 Placas para identificar ctos, en gravoplay con leyenda en bajo relieve, 2x5cm// 1 Placa para identificación en gravoplay con leyenda en bajo relieve, 2x5cm// 1 Guacal para trasnsporte seguro// Incluye ademas  materiales  para la construcción del cárcamo en concreto </t>
  </si>
  <si>
    <t>4.6.02</t>
  </si>
  <si>
    <t>Caseta para tablero de distribucion general en el bloque Ceramico extructural  10X12X29cm y cubierta en concreto reforzado 21 MPA E=7CM, incluye puerta reja de seguridad en varilla cuadrada 1/2" y esmalte.</t>
  </si>
  <si>
    <t>OTROS</t>
  </si>
  <si>
    <t>4.7.01</t>
  </si>
  <si>
    <t>Replanteo eléctrico</t>
  </si>
  <si>
    <t>HIDROSANITARIOS</t>
  </si>
  <si>
    <t>5.01</t>
  </si>
  <si>
    <t>SUMINISTRO E INSTALACION TUBERIA PVC NOVAFORT 6" AGUAS LLUVIAS</t>
  </si>
  <si>
    <t>5.02</t>
  </si>
  <si>
    <t>FILTRO FRANCES CON TUBERIA PERFORADA 4", INCLUYE GRAVA DE RIO 2"-3" Y GEOTEXTIL NT 1600</t>
  </si>
  <si>
    <t>AIRE ACONDICIONADO</t>
  </si>
  <si>
    <t>Suministro de equipo de aire acondicionado marca LG inverter tipo cassette 220vol / 1PH / de capacidad 3TR area laboratorio de propiedades mecanicas, Tuberia en cobre de diametros 3/8" * 5/8" debidamente aislada en rubatex, Soportes para evaporadoras tipo cassette, Refrigerante R410A, Tuberia en pvc de 3/4" para drenajes debidamente soportada y aislada, Equipo de oxiacetileno y fundentes, Nitrogeno para  presurizar los sistemas y verificar la no presencia de fugas, Transporte de equipos, materiales y herramienta, Mano de obra, direccion tecnica y puesta en marcha de equipos.</t>
  </si>
  <si>
    <t>Suministro de equipos de aire acondicionado marca LG inverter tipo cassette 220vol / 1PH / de capacidad 2TR, areas de laboratorios de propiedades termicas y microscopia, Tuberia en cobre de diametros 3/8" * 5/8" debidamente aislada en rubatex, Soportes para evaporadoras tipo cassette, Refrigerante R410A, Tuberia en pvc de 3/4" para drenajes debidamente soportada y aislada, Equipo de oxiacetileno y fundentes, Nitrogeno para  presurizar los sistemas y verificar la no presencia de fugas, Transporte de equipos, materiales y herramienta, Mano de obra, direccion tecnica y puesta en marcha de equipos.</t>
  </si>
  <si>
    <t>GASES ESPECIALES</t>
  </si>
  <si>
    <t>Desmontaje y Montaje de centrales de Regulación Actuales y Mantenimiento de las mismas (CO2,N2 Y O2)</t>
  </si>
  <si>
    <t>Desmontaje Y Montaje de Puestos de trabajo internos Actuales y Mantenimiento de las mismos (CO2,N2,O2)</t>
  </si>
  <si>
    <t>Recuperación Tuberia de cobre de 1/2" actual</t>
  </si>
  <si>
    <t>Recuperación Tubing de 1/4" x 0,035 espesor. Acero Inoxidable 316 L. Sin costura</t>
  </si>
  <si>
    <t>Desmontaje y Montaje compresor y adecuación para red de Aire</t>
  </si>
  <si>
    <t>Desmontaje y  Montaje del sistema de Regulación de Aire</t>
  </si>
  <si>
    <t>Desmonatje y  Montaje de válvulas puntos de consumo Aire</t>
  </si>
  <si>
    <t>Montaje nuevo punto de consumo Aire ; Incluye válvula y conector</t>
  </si>
  <si>
    <t>Flexible Inoxidable 3000 PSI Con Válvula Cheque Para CO2 Y N2</t>
  </si>
  <si>
    <t>CGA Bronce Cromado (Niple &amp; Tuerca) ; CO2,N2</t>
  </si>
  <si>
    <t>Estación Regulador alta media Presión ; para un cilindro (CO2 Y N2)</t>
  </si>
  <si>
    <t>Montaje Estación Regulación alta Presión ; para un cilindro (CO2 Y N2)</t>
  </si>
  <si>
    <t>Estación Regulador baja Presión ; puesto de trabajo (CO2 Y N2)</t>
  </si>
  <si>
    <t>Montaje Estación Regulador baja Presión ; (CO2 Y N2)</t>
  </si>
  <si>
    <t>Instalación Tubería de Cobre Tipo ( L) de 1/2" Ø ; Incluye soldadura,gases,insumos y mano de obra para Red de Aire</t>
  </si>
  <si>
    <t>Instalación Tubing de 1/4" x 0,035 espesor. Acero Inoxidable 316 L. Sin costura; Incluye Conector Macho Inoxidable 1/4" NPT x 1/4" OD, Codo Macho Inoxidable 1/4" NPT x 1/4" OD, Unión de 1/4" OD x 1/4" O.D. Swagelok, Tee Unión de 1/4" OD x 1/4" O.D. Swagelok, Juego de Ferulas de 1/4" O.D Inox. Swagelok ; Para recuperar accesorios, Soporte en Aluminio para un (1) tubo, Soporte en Aluminio para dos (2) tubo, Soporte en Aluminio para un (3) tubos y mano de obra</t>
  </si>
  <si>
    <t>NO</t>
  </si>
  <si>
    <t>NO HABIL / SUBSANAR</t>
  </si>
  <si>
    <t>RENTABILIDAD SOBRE PATRIMONIO &gt; 0.10</t>
  </si>
  <si>
    <t>NO HABIL</t>
  </si>
  <si>
    <t xml:space="preserve">INFORME DE EVALUACIÓN DE OFERTAS </t>
  </si>
  <si>
    <t xml:space="preserve">VERIFICACIÓN REQUISITOS JURIDICOS HABILITANTES - PROPONENTES </t>
  </si>
  <si>
    <t>OBSERVACION</t>
  </si>
  <si>
    <t>REQUISITOS DE CAPACIDAD JURIDICA</t>
  </si>
  <si>
    <t>CARTA DE PRESENTACIÓN</t>
  </si>
  <si>
    <t>AUTORIZACIÓN PARA PRESENTAR LA OFERTA</t>
  </si>
  <si>
    <t>N.A.</t>
  </si>
  <si>
    <t>EXISTENCIA Y CAPACIDAD LEGAL</t>
  </si>
  <si>
    <r>
      <t xml:space="preserve">CERTIFICADO DE INSCRIPCIÓN EN EL REGISTRO ÚNICO DE PROPONENTES, CON FECHA DE EXPEDICIÓN NO MAYOR A 1 MES. </t>
    </r>
    <r>
      <rPr>
        <b/>
        <sz val="12"/>
        <rFont val="Arial Narrow"/>
        <family val="2"/>
      </rPr>
      <t xml:space="preserve"> </t>
    </r>
  </si>
  <si>
    <t>GARANTÍA DE SERIEDAD DE LA PROPUESTA</t>
  </si>
  <si>
    <t>CERTIFICACIÓN DEL PAGO DE PARAFISCALES Y APORTES AL SISTEMA DE SEGURIDAD SOCIAL.</t>
  </si>
  <si>
    <t>COMPROMISO DE TRANSPARENCIA ANEXO J</t>
  </si>
  <si>
    <t>CERTIFICADO SOBRE ANTECEDENTES DE PESONSABILIDAD FISCAL</t>
  </si>
  <si>
    <t>CERTIFICADO SOBRE ANTECEDENTES DISCIPLINARIOS</t>
  </si>
  <si>
    <t xml:space="preserve">CERTIFICACIÓN SOBRE ANTECEDENTES JUDICIALES </t>
  </si>
  <si>
    <t xml:space="preserve">NIT. O REGISTRO ÚNICO TRIBUTARIO DEL OFERENTE </t>
  </si>
  <si>
    <t>PAZ Y SALVO UNIVERSITARIO</t>
  </si>
  <si>
    <t xml:space="preserve">CARTA DE ACEPTACIÓN DEL PRESUPUESTO OFICIAL </t>
  </si>
  <si>
    <t>HÁBIL</t>
  </si>
  <si>
    <t xml:space="preserve">DEBE SUBSANAR </t>
  </si>
  <si>
    <t>YONNE GALVIS AGREDO</t>
  </si>
  <si>
    <t>INDUSTRIAS ROMIL SAS</t>
  </si>
  <si>
    <t>UNSPSC
561017-561115-561118-561121-561122-561210-561215</t>
  </si>
  <si>
    <t>EXPERIENCIA ESPECIFICA
Máximo dos (02) contratos, donde se pueda verificar que el objeto y las especificaciones
técnicas contratadas estén relacionadas con el de la presente convocatoria pública, y cuya sumatoria del valor total ejecutado sea igual o superior al presupuesto oficial.
La experiencia específica se acreditará mediante la presentación de las correspondientes actas de liquidación y/o actas de recibo final y/o certificaciones de la ejecución de los contratos relacionados en el formulario de experiencia específica (Anexo G) suscritas por la entidad contratante y en las que sea posible verificar las actividades objeto del presente proceso requerido por la Universidad, por lo que los contratos deben estar ejecutados y liquidados antes de la fecha de cierre del respectivo proceso.
Los contratos deberán haber sido suscritos por el oferente con entidades públicas o privadas, éstas últimas necesariamente deberán ser personas jurídicas. Cuando se trate de personas jurídicas privadas el oferente para acreditar la experiencia específica deberá adicionalmente a la certificación anexar las facturas de los bienes suministrados y/o certificación contable de pago.
Cada contrato que el proponente aporte como experiencia específica deberá estar inscrito en el registro único de proponentes – RUP en al menos cuatro (4) de los dos códigos UNSPSC exigidos en el numeral 2.1 literal (d) del presente pliego de condiciones. El RUP deberá estar vigente y en firme, de lo contrario el proponente quedará INHABILITADO. 561017-561115-561118-561121-561122-561210-561215</t>
  </si>
  <si>
    <r>
      <t xml:space="preserve">EL CONTRATO No.1 ESTA REGISTRADO EN EL CODIGO UNSPSC 561017-561115-561118-561121-561122-561210-561215
APORTA CERTIFICACION
</t>
    </r>
    <r>
      <rPr>
        <b/>
        <sz val="11"/>
        <color rgb="FFFF0000"/>
        <rFont val="Arial Narrow"/>
        <family val="2"/>
      </rPr>
      <t>NO APORTA FACTURA DE VENTA Y/O CERTIFICACION CONTABLE DE PAGO</t>
    </r>
    <r>
      <rPr>
        <b/>
        <sz val="11"/>
        <rFont val="Arial Narrow"/>
        <family val="2"/>
      </rPr>
      <t xml:space="preserve">
EL CONTRATO No.2 ESTA REGISTRADO EN EL CODIGO UNSPSC 561017-561115-561118-561121-561122-561210-561215
APORTA CERTIFICACION</t>
    </r>
  </si>
  <si>
    <t>Para la sumatoria del VALOR TOTAL EJECUTADO (VTE) que acredita la experiencia
específica se tendrá en cuenta el valor facturado actualizado de los contratos aportados por el proponente.
VALOR TOTAL EJECUTADO PO = $242.296.793,oo</t>
  </si>
  <si>
    <t>GALERIA 87</t>
  </si>
  <si>
    <t>GALERIA 87 SAS</t>
  </si>
  <si>
    <t>UNSPSC
561017-561115-561121</t>
  </si>
  <si>
    <r>
      <t xml:space="preserve">EL CONTRATO No.1 ESTA REGISTRADO EN EL CODIGO UNSPSC 561017-561115-561121 </t>
    </r>
    <r>
      <rPr>
        <b/>
        <sz val="11"/>
        <color rgb="FFFF0000"/>
        <rFont val="Arial Narrow"/>
        <family val="2"/>
      </rPr>
      <t>(SOLO 3 CODIGOS)</t>
    </r>
    <r>
      <rPr>
        <b/>
        <sz val="11"/>
        <rFont val="Arial Narrow"/>
        <family val="2"/>
      </rPr>
      <t xml:space="preserve">
APORTA CERTIFICACION Y FACTURA
EL CONTRATO No.2 ESTA REGISTRADO EN EL CODIGO UNSPSC 561017-561115-561121 </t>
    </r>
    <r>
      <rPr>
        <b/>
        <sz val="11"/>
        <color rgb="FFFF0000"/>
        <rFont val="Arial Narrow"/>
        <family val="2"/>
      </rPr>
      <t>(SOLO 3 CODIGOS)</t>
    </r>
    <r>
      <rPr>
        <b/>
        <sz val="11"/>
        <rFont val="Arial Narrow"/>
        <family val="2"/>
      </rPr>
      <t xml:space="preserve">
APORTA CERTIFICACION Y FACTURA</t>
    </r>
  </si>
  <si>
    <t>METALICAS JEP SAS</t>
  </si>
  <si>
    <t>EL CONTRATO No.1 ESTA REGISTRADO EN EL CODIGO UNSPSC 561017-561115-561118-561121-561122-561215
APORTA CERTIFICACION</t>
  </si>
  <si>
    <t>UNSPSC
561017-561115-561118-561121-561122-561215</t>
  </si>
  <si>
    <t>DISTRIBUIDORA SIGLO XXI</t>
  </si>
  <si>
    <t>DISTRIBUIDORA DATANET DE OCCIDENTE</t>
  </si>
  <si>
    <t>EL CONTRATO No.1 ESTA REGISTRADO EN EL CODIGO UNSPSC 561017-561115-561118-561121-561122-561210-561215
APORTA CERTIFICACION
EL CONTRATO No.2 ESTA REGISTRADO EN EL CODIGO UNSPSC 561017-561115-561118-561121-561122-561210-561215
APORTA ACTA DE LIQUIDACION</t>
  </si>
  <si>
    <r>
      <t xml:space="preserve">EL CONTRATO No.1 ESTA REGISTRADO EN EL CODIGO UNSPSC 561017-561115-561118-561121-561122-561210-561215
</t>
    </r>
    <r>
      <rPr>
        <b/>
        <sz val="11"/>
        <color rgb="FFFF0000"/>
        <rFont val="Arial Narrow"/>
        <family val="2"/>
      </rPr>
      <t>NO APORTA ACTA DE LIQUIDACION Y/O ACTA DE RECIBO FINAL Y/O CERTIFICACION</t>
    </r>
    <r>
      <rPr>
        <b/>
        <sz val="11"/>
        <rFont val="Arial Narrow"/>
        <family val="2"/>
      </rPr>
      <t xml:space="preserve">
EL CONTRATO No.2 ESTA REGISTRADO EN EL CODIGO UNSPSC 561017-561115-561118-561121-561122-561210-561215
</t>
    </r>
    <r>
      <rPr>
        <b/>
        <sz val="11"/>
        <color rgb="FFFF0000"/>
        <rFont val="Arial Narrow"/>
        <family val="2"/>
      </rPr>
      <t>NO APORTA ACTA DE LIQUIDACION Y/O ACTA DE RECIBO FINAL Y/O CERTIFICACION</t>
    </r>
  </si>
  <si>
    <t>YENI PAOLA ZAPATA MARTINEZ</t>
  </si>
  <si>
    <r>
      <t xml:space="preserve">EL CONTRATO No.1 ESTA REGISTRADO EN EL CODIGO UNSPSC 561017-561115-561118-561121-561122-561215
APORTA ACTA DE LIQUIDACION
EL CONTRATO No.2 ESTA REGISTRADO EN EL CODIGO UNSPSC 561017-561115-561118-561121-561122-561210-561215
</t>
    </r>
    <r>
      <rPr>
        <b/>
        <sz val="11"/>
        <color rgb="FFFF0000"/>
        <rFont val="Arial Narrow"/>
        <family val="2"/>
      </rPr>
      <t>NO APORTA ACTA DE LIQUIDACION Y/O ACTA DE RECIBO FINAL Y/O CERTIFICACION</t>
    </r>
  </si>
  <si>
    <t>IMPOCAUCA</t>
  </si>
  <si>
    <t>EL CONTRATO No.1 ESTA REGISTRADO EN EL CODIGO UNSPSC 561017-561115-561118-561121-561122-56121
APORTA ACTA DE LIQUIDACION
EL CONTRATO No.2 ESTA REGISTRADO EN EL CODIGO UNSPSC 561017-561115-561118-561121-561122-561210-561215
APORTA ACTA DE LIQUIDACION</t>
  </si>
  <si>
    <t>ESPACIOS Y DISEÑOS SIGLO XXI SAS</t>
  </si>
  <si>
    <t>UNSPSC
561115-561118-561121-561122-561210-561215</t>
  </si>
  <si>
    <r>
      <t xml:space="preserve">EL CONTRATO No.1 ESTA REGISTRADO EN EL CODIGO UNSPSC 561017-561115-561118-561121-561122-561210-561215
APORTA CERTIFICACION
</t>
    </r>
    <r>
      <rPr>
        <b/>
        <sz val="11"/>
        <color rgb="FFFF0000"/>
        <rFont val="Arial Narrow"/>
        <family val="2"/>
      </rPr>
      <t>NO APORTA FACTURA DE VENTA Y/O CERTIFICACION CONTABLE DE PAGO</t>
    </r>
    <r>
      <rPr>
        <b/>
        <sz val="11"/>
        <rFont val="Arial Narrow"/>
        <family val="2"/>
      </rPr>
      <t xml:space="preserve">
EL CONTRATO No.2 ESTA REGISTRADO EN EL CODIGO UNSPSC 561115-561118-561121-561122-561210-561215
APORTA CERTIFICACION</t>
    </r>
  </si>
  <si>
    <t>JUAN CARLOS MUÑOZ HERNANDEZ</t>
  </si>
  <si>
    <t>EL CONTRATO No.1 ESTA REGISTRADO EN EL CODIGO UNSPSC 561017-561115-561118-561121-561122-561210-561215
APORTA CERTIFICACION Y ACTA DE RECIBO FINAL
APORTA CERTIFICACION CONTABLE DE PAGO
EL CONTRATO No.2 ESTA REGISTRADO EN EL CODIGO UNSPSC 561017-561115-561118-561121-561122-561210-561215
APORTA ACTA DE LIQUIDACION</t>
  </si>
  <si>
    <t>MARIA ALEJANDRA PRADO VILLAQUIRAN</t>
  </si>
  <si>
    <t>UNSPSC
561017-561115-561118-561121-561215</t>
  </si>
  <si>
    <t>EL CONTRATO No.1 ESTA REGISTRADO EN EL CODIGO UNSPSC 561017-561115-561118-561121-561215
APORTA CERTIFICACION
EL CONTRATO No.2 ESTA REGISTRADO EN EL CODIGO UNSPSC 561017-561115-561118-561121-561122-561215
APORTA CERTIFICACION</t>
  </si>
  <si>
    <t>LICITACION No. 031-2017</t>
  </si>
  <si>
    <t>LICITACIÓN PÚBLICA N° 031-2017</t>
  </si>
  <si>
    <t>OBJETO: ADQUISICION E INSTALACION DE MOBILIARIO, PUESTOS DE TRABAJO, ESCRITORIOS, SILLAS, GABINETES, ARCHIVADORES, MESAS DE JUNTA, BIBLIOTECAS, ARCHIVOS RODANTES Y SILLAS PARA TEATRO, PARA LAS DIFERENTES DEPENDENCIAS DE LA UNIVERSIDAD DEL CAUCA</t>
  </si>
  <si>
    <t>CAPITAL DE TRABAJO &gt;= 100%PO
PO =  $242.296.793,oo</t>
  </si>
  <si>
    <t>En caso de estructura plural, el oferente que aporte más del 40% de la experiencia específica relacionada con el criterio de VTE ($96.918.717,oo), debe tener por lo menos una participación del 40%.</t>
  </si>
  <si>
    <t>ÍNDICE DE LIQUIDEZ &gt;= 1,6</t>
  </si>
  <si>
    <t>NIVEL DE ENDEUDAMIENTO &lt;= 66%</t>
  </si>
  <si>
    <t>RAZÓN DE COBERTURA DE INTERESES &gt;= 3 ó INDEFINIDO</t>
  </si>
  <si>
    <t>RENTABILIDAD SOBRE ACTIVOS &gt; 0.04</t>
  </si>
  <si>
    <t xml:space="preserve">OBJETO:ADQUISICION E INSTALACION DE MOBILIARIO, PUESTOS DE TRABAJO, ESCRITORIOS, SILLAS, GABINETES, ARCHIVADORES, MESAS DE JUNTA, BIBLIOTECAS, ARCHIVOS RODANTES Y SILLAS PARA TEATRO, PARA LAS DIFERENTES DEPENDENCIAS DE LA UNIVERSIDAD DEL CAUCA </t>
  </si>
  <si>
    <t>INDUSTRIAS ROMIL S.A.S.</t>
  </si>
  <si>
    <t>METALICAS JEP</t>
  </si>
  <si>
    <t>COMERCIALIZADORA DATANET DE OCCIDENTE</t>
  </si>
  <si>
    <t>DOTACIONES EMPRESARIALES YEPZA
YENI PAOLA ZAPATA MARTINEZ</t>
  </si>
  <si>
    <t>IMPOCAUCA LTDA</t>
  </si>
  <si>
    <t>ESPACIOS Y DISEÑOS SIGLO XXI</t>
  </si>
  <si>
    <t>PRODUCTORA Y COMERCIALIZADORA DE OCCIDENTE</t>
  </si>
  <si>
    <t>no</t>
  </si>
  <si>
    <t xml:space="preserve">No se logra evidenciar, por cuanto no aporta el certificado de existencia y representación legal </t>
  </si>
  <si>
    <t>N.A</t>
  </si>
  <si>
    <t>No aporta certificado de existencia y representación legal</t>
  </si>
  <si>
    <t>Aporta RUP por fuera de la fecha de expedición establecida en el presente proceso, razón por la cual debe subsanar el requisito</t>
  </si>
  <si>
    <t>No contiene el recibo de pag, razón por la cual debe subsanar el requisito</t>
  </si>
  <si>
    <t>No aporta el recibo de pago y no se encuentra firmada. Debe subsanar el requisito.</t>
  </si>
  <si>
    <t>El valor asegurado no corresponde al 10%, asegura un valor inferior. Debe subsanar el requisito</t>
  </si>
  <si>
    <t>Se constituye a nombre de entidades estatales, la suma asegurada no ampara el 10% (asegura un valor inferior), no aporta el recibo de pago. Debe subsanar el requisito conforme lo exige el pliego de condiciones</t>
  </si>
  <si>
    <t>No aporta documentos del revisor fiscal</t>
  </si>
  <si>
    <t>No aporta planilla de pago correspondiente a salud, pensión y riesgos laborales del mes de noviembre, conforme lo exige el pliego de condiciones. Considerando lo anterior, debe subsanar el requisito en el plazo establecido para ello.</t>
  </si>
  <si>
    <t>Presenta sólo certificados de aportes de los ultimos meses en salud y pensión. No demuestra la afiliación y pago de riesgos laborales y parafiscales. Debe  subsanar el requisito, conforme lo exige el pliego de condiciones</t>
  </si>
  <si>
    <t>Presenta sólo certificados de aportes de los ultimos meses en salud y pensión. No demuestra la afiliación y pago de riesgos laborales. Igualmente debe ampliar la información en la certificación aportada respecto de la obligacion de pago por concepto de parafiscales, o indicar si se encuentra o no obligada</t>
  </si>
  <si>
    <t>No aporta la certificación de la junta central de contadores del revisor fiscal</t>
  </si>
  <si>
    <t>En su certificación indica que se encuentra al día por concepto de aportes parafiscales, sin embargo en la planilla no se evidencia dicha información. Por lo anterior debe aclarar la información contenida en su certificación e indicar si se encuentra o no obligada por dicho concepto.</t>
  </si>
  <si>
    <t>No acredita el pago correspondiente a salud del mes de noviembre. Debe subsanar el requisito</t>
  </si>
  <si>
    <t>NO APORTA EL REQUISITO</t>
  </si>
  <si>
    <t>El documento no contiene fecha, debe subsanar el requisito</t>
  </si>
  <si>
    <t>LADY CRISTINA PAZ BURBANO</t>
  </si>
  <si>
    <t xml:space="preserve">JEFE, OFICINA ASESORA JURIDICA </t>
  </si>
  <si>
    <t xml:space="preserve">PROFESIONAL UNIVERSITARIO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</si>
</sst>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2" formatCode="_-&quot;$&quot;* #,##0_-;\-&quot;$&quot;* #,##0_-;_-&quot;$&quot;* &quot;-&quot;_-;_-@_-"/>
    <numFmt numFmtId="41" formatCode="_-* #,##0_-;\-* #,##0_-;_-* &quot;-&quot;_-;_-@_-"/>
    <numFmt numFmtId="44" formatCode="_-&quot;$&quot;* #,##0.00_-;\-&quot;$&quot;* #,##0.00_-;_-&quot;$&quot;* &quot;-&quot;??_-;_-@_-"/>
    <numFmt numFmtId="164" formatCode="&quot;$&quot;\ #,##0_);[Red]\(&quot;$&quot;\ #,##0\)"/>
    <numFmt numFmtId="165" formatCode="_-* #,##0.00\ _€_-;\-* #,##0.00\ _€_-;_-* &quot;-&quot;??\ _€_-;_-@_-"/>
    <numFmt numFmtId="166" formatCode="_ * #,##0_ ;_ * \-#,##0_ ;_ * &quot;-&quot;??_ ;_ @_ "/>
    <numFmt numFmtId="167" formatCode="_ &quot;$&quot;\ * #,##0_ ;_ &quot;$&quot;\ * \-#,##0_ ;_ &quot;$&quot;\ * &quot;-&quot;_ ;_ @_ "/>
    <numFmt numFmtId="168" formatCode="&quot;$&quot;\ #,##0"/>
    <numFmt numFmtId="169" formatCode="_ &quot;$&quot;\ * #,##0.00_ ;_ &quot;$&quot;\ * \-#,##0.00_ ;_ &quot;$&quot;\ * &quot;-&quot;??_ ;_ @_ "/>
    <numFmt numFmtId="170" formatCode="_ * #,##0.00_ ;_ * \-#,##0.00_ ;_ * &quot;-&quot;??_ ;_ @_ "/>
    <numFmt numFmtId="171" formatCode="_-* #,##0\ _€_-;\-* #,##0\ _€_-;_-* &quot;-&quot;??\ _€_-;_-@_-"/>
    <numFmt numFmtId="172" formatCode="_-* #,##0_-;\-* #,##0_-;_-* &quot;-&quot;??_-;_-@_-"/>
    <numFmt numFmtId="173" formatCode="_-* #,##0.00_-;\-* #,##0.00_-;_-* &quot;-&quot;_-;_-@_-"/>
    <numFmt numFmtId="174" formatCode="0.0000%"/>
    <numFmt numFmtId="175" formatCode="&quot;$&quot;\ #,##0.00"/>
  </numFmts>
  <fonts count="32"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sz val="11"/>
      <name val="Calibri"/>
      <family val="2"/>
      <scheme val="minor"/>
    </font>
    <font>
      <b/>
      <sz val="12"/>
      <name val="Arial"/>
      <family val="2"/>
    </font>
    <font>
      <b/>
      <sz val="10"/>
      <color theme="1"/>
      <name val="Arial"/>
      <family val="2"/>
    </font>
    <font>
      <sz val="10"/>
      <color theme="1"/>
      <name val="Arial"/>
      <family val="2"/>
    </font>
    <font>
      <sz val="10"/>
      <color theme="0"/>
      <name val="Arial"/>
      <family val="2"/>
    </font>
    <font>
      <b/>
      <sz val="10"/>
      <color theme="0"/>
      <name val="Arial"/>
      <family val="2"/>
    </font>
    <font>
      <sz val="10"/>
      <color rgb="FF000000"/>
      <name val="Arial"/>
      <family val="2"/>
    </font>
    <font>
      <b/>
      <sz val="10"/>
      <name val="Arial"/>
      <family val="2"/>
    </font>
    <font>
      <b/>
      <sz val="10"/>
      <color indexed="8"/>
      <name val="Arial"/>
      <family val="2"/>
    </font>
    <font>
      <sz val="10"/>
      <name val="Arial"/>
      <family val="2"/>
    </font>
    <font>
      <sz val="11"/>
      <color rgb="FFFF0000"/>
      <name val="Calibri"/>
      <family val="2"/>
      <scheme val="minor"/>
    </font>
    <font>
      <sz val="12"/>
      <name val="Arial Narrow"/>
      <family val="2"/>
    </font>
    <font>
      <sz val="10"/>
      <name val="Arial Narrow"/>
      <family val="2"/>
    </font>
    <font>
      <b/>
      <sz val="12"/>
      <name val="Arial Narrow"/>
      <family val="2"/>
    </font>
    <font>
      <b/>
      <sz val="10"/>
      <name val="Arial Narrow"/>
      <family val="2"/>
    </font>
    <font>
      <b/>
      <sz val="11"/>
      <name val="Arial Narrow"/>
      <family val="2"/>
    </font>
    <font>
      <sz val="10"/>
      <color rgb="FFFF0000"/>
      <name val="Calibri"/>
      <family val="2"/>
      <scheme val="minor"/>
    </font>
    <font>
      <sz val="10"/>
      <name val="Arial"/>
      <family val="2"/>
    </font>
    <font>
      <b/>
      <sz val="12"/>
      <color rgb="FF002060"/>
      <name val="Arial Narrow"/>
      <family val="2"/>
    </font>
    <font>
      <sz val="10"/>
      <name val="Arial"/>
      <family val="2"/>
    </font>
    <font>
      <b/>
      <sz val="10"/>
      <color rgb="FFFF0000"/>
      <name val="Arial Narrow"/>
      <family val="2"/>
    </font>
    <font>
      <sz val="10"/>
      <color rgb="FFFF0000"/>
      <name val="Arial Narrow"/>
      <family val="2"/>
    </font>
    <font>
      <b/>
      <sz val="11"/>
      <color rgb="FFFFC000"/>
      <name val="Calibri"/>
      <family val="2"/>
      <scheme val="minor"/>
    </font>
    <font>
      <b/>
      <sz val="11"/>
      <name val="Calibri"/>
      <family val="2"/>
      <scheme val="minor"/>
    </font>
    <font>
      <sz val="8"/>
      <color theme="1"/>
      <name val="Arial"/>
      <family val="2"/>
    </font>
    <font>
      <b/>
      <sz val="11"/>
      <color rgb="FFFF0000"/>
      <name val="Arial Narrow"/>
      <family val="2"/>
    </font>
    <font>
      <sz val="12"/>
      <name val="Calibri"/>
      <family val="2"/>
    </font>
  </fonts>
  <fills count="11">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rgb="FFFF0000"/>
        <bgColor indexed="64"/>
      </patternFill>
    </fill>
    <fill>
      <patternFill patternType="solid">
        <fgColor rgb="FF002060"/>
        <bgColor indexed="64"/>
      </patternFill>
    </fill>
    <fill>
      <patternFill patternType="solid">
        <fgColor theme="5" tint="0.39997558519241921"/>
        <bgColor indexed="64"/>
      </patternFill>
    </fill>
  </fills>
  <borders count="3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diagonal/>
    </border>
    <border>
      <left/>
      <right style="thin">
        <color auto="1"/>
      </right>
      <top/>
      <bottom/>
      <diagonal/>
    </border>
    <border>
      <left/>
      <right/>
      <top/>
      <bottom style="thin">
        <color auto="1"/>
      </bottom>
      <diagonal/>
    </border>
    <border>
      <left style="thin">
        <color indexed="64"/>
      </left>
      <right style="thin">
        <color indexed="64"/>
      </right>
      <top/>
      <bottom style="thin">
        <color indexed="64"/>
      </bottom>
      <diagonal/>
    </border>
    <border>
      <left/>
      <right style="thin">
        <color indexed="64"/>
      </right>
      <top/>
      <bottom style="thin">
        <color auto="1"/>
      </bottom>
      <diagonal/>
    </border>
    <border>
      <left style="thin">
        <color auto="1"/>
      </left>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s>
  <cellStyleXfs count="118">
    <xf numFmtId="0" fontId="0" fillId="0" borderId="0"/>
    <xf numFmtId="165" fontId="1" fillId="0" borderId="0" applyFont="0" applyFill="0" applyBorder="0" applyAlignment="0" applyProtection="0"/>
    <xf numFmtId="42"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7"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9" fontId="2" fillId="0" borderId="0" applyFont="0" applyFill="0" applyBorder="0" applyAlignment="0" applyProtection="0"/>
    <xf numFmtId="169" fontId="14" fillId="0" borderId="0" applyFont="0" applyFill="0" applyBorder="0" applyAlignment="0" applyProtection="0"/>
    <xf numFmtId="0" fontId="14" fillId="0" borderId="0"/>
    <xf numFmtId="0" fontId="1" fillId="0" borderId="0"/>
    <xf numFmtId="9" fontId="2" fillId="0" borderId="0" applyFont="0" applyFill="0" applyBorder="0" applyAlignment="0" applyProtection="0"/>
    <xf numFmtId="0" fontId="2" fillId="0" borderId="0"/>
    <xf numFmtId="170" fontId="2" fillId="0" borderId="0" applyFont="0" applyFill="0" applyBorder="0" applyAlignment="0" applyProtection="0"/>
    <xf numFmtId="0" fontId="22" fillId="0" borderId="0"/>
    <xf numFmtId="0" fontId="2" fillId="0" borderId="0"/>
    <xf numFmtId="0" fontId="24" fillId="0" borderId="0"/>
    <xf numFmtId="41" fontId="1" fillId="0" borderId="0" applyFont="0" applyFill="0" applyBorder="0" applyAlignment="0" applyProtection="0"/>
  </cellStyleXfs>
  <cellXfs count="267">
    <xf numFmtId="0" fontId="0" fillId="0" borderId="0" xfId="0"/>
    <xf numFmtId="0" fontId="8" fillId="0" borderId="0" xfId="0" applyFont="1" applyFill="1" applyAlignment="1">
      <alignment horizontal="center" vertical="center"/>
    </xf>
    <xf numFmtId="0" fontId="7" fillId="0" borderId="1" xfId="0" applyFont="1" applyFill="1" applyBorder="1" applyAlignment="1">
      <alignment horizontal="left" vertical="center"/>
    </xf>
    <xf numFmtId="42" fontId="9" fillId="0" borderId="0" xfId="0" applyNumberFormat="1" applyFont="1" applyFill="1" applyAlignment="1">
      <alignment horizontal="center" vertical="center"/>
    </xf>
    <xf numFmtId="0" fontId="9" fillId="0" borderId="0" xfId="0" applyFont="1" applyFill="1" applyAlignment="1">
      <alignment horizontal="center" vertical="center"/>
    </xf>
    <xf numFmtId="0" fontId="10" fillId="0" borderId="0" xfId="0" applyFont="1" applyFill="1" applyAlignment="1">
      <alignment horizontal="center" vertical="center"/>
    </xf>
    <xf numFmtId="42" fontId="8" fillId="0" borderId="0" xfId="0" applyNumberFormat="1" applyFont="1" applyFill="1" applyAlignment="1">
      <alignment horizontal="center"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wrapText="1"/>
    </xf>
    <xf numFmtId="164" fontId="8" fillId="0" borderId="0" xfId="0" applyNumberFormat="1" applyFont="1" applyFill="1" applyAlignment="1">
      <alignment horizontal="center" vertical="center"/>
    </xf>
    <xf numFmtId="0" fontId="8" fillId="0" borderId="0" xfId="0" applyFont="1" applyFill="1" applyAlignment="1">
      <alignment horizontal="left" vertical="center" wrapText="1"/>
    </xf>
    <xf numFmtId="0" fontId="8" fillId="0" borderId="10" xfId="0" applyFont="1" applyFill="1" applyBorder="1" applyAlignment="1">
      <alignment horizontal="center" vertical="center"/>
    </xf>
    <xf numFmtId="0" fontId="8" fillId="0" borderId="0" xfId="0" applyFont="1" applyFill="1" applyAlignment="1">
      <alignment horizontal="right"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168" fontId="8" fillId="0" borderId="1" xfId="0" applyNumberFormat="1" applyFont="1" applyFill="1" applyBorder="1" applyAlignment="1">
      <alignment vertical="center"/>
    </xf>
    <xf numFmtId="168" fontId="8" fillId="0" borderId="1" xfId="2" applyNumberFormat="1" applyFont="1" applyFill="1" applyBorder="1" applyAlignment="1">
      <alignment vertical="center"/>
    </xf>
    <xf numFmtId="0" fontId="2" fillId="0" borderId="1" xfId="0" applyFont="1" applyFill="1" applyBorder="1" applyAlignment="1">
      <alignment horizontal="left" vertical="center" wrapText="1"/>
    </xf>
    <xf numFmtId="168" fontId="2" fillId="0" borderId="1" xfId="2" applyNumberFormat="1" applyFont="1" applyFill="1" applyBorder="1" applyAlignment="1">
      <alignment vertical="center"/>
    </xf>
    <xf numFmtId="1" fontId="8" fillId="0" borderId="1" xfId="0" applyNumberFormat="1" applyFont="1" applyFill="1" applyBorder="1" applyAlignment="1">
      <alignment horizontal="center" vertical="center"/>
    </xf>
    <xf numFmtId="0" fontId="7" fillId="0" borderId="1" xfId="0" applyFont="1" applyFill="1" applyBorder="1" applyAlignment="1">
      <alignment horizontal="right" vertical="center" wrapText="1"/>
    </xf>
    <xf numFmtId="168" fontId="7" fillId="0" borderId="1" xfId="0" applyNumberFormat="1" applyFont="1" applyFill="1" applyBorder="1" applyAlignment="1">
      <alignment vertical="center"/>
    </xf>
    <xf numFmtId="0" fontId="11" fillId="0" borderId="1" xfId="0" applyFont="1" applyFill="1" applyBorder="1" applyAlignment="1">
      <alignment horizontal="center" vertical="center"/>
    </xf>
    <xf numFmtId="168" fontId="8" fillId="0" borderId="1" xfId="96" applyNumberFormat="1" applyFont="1" applyFill="1" applyBorder="1" applyAlignment="1">
      <alignment vertical="center"/>
    </xf>
    <xf numFmtId="0" fontId="12" fillId="0" borderId="1" xfId="0" applyFont="1" applyFill="1" applyBorder="1" applyAlignment="1">
      <alignment horizontal="left" vertical="center" wrapText="1"/>
    </xf>
    <xf numFmtId="0" fontId="13"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2" xfId="0" applyFont="1" applyFill="1" applyBorder="1" applyAlignment="1">
      <alignment horizontal="center" vertical="center"/>
    </xf>
    <xf numFmtId="168" fontId="12" fillId="0" borderId="2" xfId="0" applyNumberFormat="1" applyFont="1" applyFill="1" applyBorder="1" applyAlignment="1">
      <alignment vertical="center"/>
    </xf>
    <xf numFmtId="0" fontId="2" fillId="0" borderId="1" xfId="0" applyFont="1" applyFill="1" applyBorder="1" applyAlignment="1">
      <alignment horizontal="center" vertical="center"/>
    </xf>
    <xf numFmtId="168" fontId="2" fillId="0" borderId="1" xfId="0" applyNumberFormat="1" applyFont="1" applyFill="1" applyBorder="1" applyAlignment="1">
      <alignment vertical="center"/>
    </xf>
    <xf numFmtId="0" fontId="2" fillId="0" borderId="1" xfId="0" applyFont="1" applyFill="1" applyBorder="1" applyAlignment="1">
      <alignment horizontal="left" vertical="center"/>
    </xf>
    <xf numFmtId="1" fontId="2" fillId="0" borderId="1" xfId="0" applyNumberFormat="1" applyFont="1" applyFill="1" applyBorder="1" applyAlignment="1">
      <alignment horizontal="center" vertical="center"/>
    </xf>
    <xf numFmtId="168" fontId="12" fillId="0" borderId="1" xfId="0" applyNumberFormat="1" applyFont="1" applyFill="1" applyBorder="1" applyAlignment="1">
      <alignment vertical="center"/>
    </xf>
    <xf numFmtId="9" fontId="2" fillId="0" borderId="1" xfId="97" applyFont="1" applyFill="1" applyBorder="1" applyAlignment="1">
      <alignment horizontal="center" vertical="center"/>
    </xf>
    <xf numFmtId="168" fontId="12" fillId="0" borderId="1" xfId="1" applyNumberFormat="1" applyFont="1" applyFill="1" applyBorder="1" applyAlignment="1">
      <alignment horizontal="left" vertical="center"/>
    </xf>
    <xf numFmtId="9" fontId="12" fillId="0" borderId="1" xfId="97" applyFont="1" applyFill="1" applyBorder="1" applyAlignment="1">
      <alignment horizontal="center" vertical="center"/>
    </xf>
    <xf numFmtId="168" fontId="12" fillId="0" borderId="3" xfId="1" applyNumberFormat="1" applyFont="1" applyFill="1" applyBorder="1" applyAlignment="1">
      <alignment horizontal="left" vertical="center"/>
    </xf>
    <xf numFmtId="0" fontId="8" fillId="0" borderId="2" xfId="0" applyFont="1" applyFill="1" applyBorder="1" applyAlignment="1">
      <alignment horizontal="center" vertical="center"/>
    </xf>
    <xf numFmtId="0" fontId="12" fillId="0" borderId="1" xfId="0" applyFont="1" applyFill="1" applyBorder="1" applyAlignment="1">
      <alignment horizontal="right" vertical="center" wrapText="1"/>
    </xf>
    <xf numFmtId="0" fontId="7" fillId="0" borderId="1" xfId="0" applyFont="1" applyFill="1" applyBorder="1" applyAlignment="1">
      <alignment vertical="center" wrapText="1"/>
    </xf>
    <xf numFmtId="164" fontId="7" fillId="0" borderId="0" xfId="0" applyNumberFormat="1" applyFont="1" applyFill="1" applyBorder="1" applyAlignment="1">
      <alignment vertical="center" wrapText="1"/>
    </xf>
    <xf numFmtId="49" fontId="8" fillId="0" borderId="1" xfId="0" applyNumberFormat="1" applyFont="1" applyFill="1" applyBorder="1" applyAlignment="1">
      <alignment horizontal="center" vertical="center"/>
    </xf>
    <xf numFmtId="0" fontId="12" fillId="0" borderId="1" xfId="0" applyFont="1" applyFill="1" applyBorder="1" applyAlignment="1">
      <alignment horizontal="right" vertical="center"/>
    </xf>
    <xf numFmtId="3" fontId="2" fillId="0" borderId="1" xfId="98" applyNumberFormat="1" applyFont="1" applyFill="1" applyBorder="1" applyAlignment="1">
      <alignment horizontal="right" vertical="center"/>
    </xf>
    <xf numFmtId="3" fontId="12" fillId="0" borderId="1" xfId="98" applyNumberFormat="1" applyFont="1" applyFill="1" applyBorder="1" applyAlignment="1">
      <alignment horizontal="left" vertical="center"/>
    </xf>
    <xf numFmtId="9" fontId="12" fillId="0" borderId="4" xfId="97" applyFont="1" applyFill="1" applyBorder="1" applyAlignment="1">
      <alignment horizontal="center" vertical="center"/>
    </xf>
    <xf numFmtId="0" fontId="0" fillId="0" borderId="0" xfId="0" applyBorder="1"/>
    <xf numFmtId="0" fontId="2" fillId="0" borderId="0" xfId="0" applyFont="1" applyBorder="1" applyAlignment="1">
      <alignment horizontal="center"/>
    </xf>
    <xf numFmtId="0" fontId="0" fillId="0" borderId="0" xfId="0" applyFill="1" applyBorder="1" applyAlignment="1">
      <alignment horizontal="center"/>
    </xf>
    <xf numFmtId="0" fontId="0" fillId="3" borderId="1" xfId="0" applyFill="1" applyBorder="1" applyAlignment="1">
      <alignment horizontal="center"/>
    </xf>
    <xf numFmtId="0" fontId="0" fillId="0" borderId="0" xfId="0" applyFill="1" applyBorder="1" applyAlignment="1">
      <alignment horizontal="center" vertical="center"/>
    </xf>
    <xf numFmtId="0" fontId="2" fillId="3" borderId="1" xfId="0" applyFont="1" applyFill="1" applyBorder="1" applyAlignment="1">
      <alignment horizontal="center" vertical="center" wrapText="1"/>
    </xf>
    <xf numFmtId="0" fontId="0" fillId="0" borderId="0" xfId="0" applyBorder="1" applyAlignment="1"/>
    <xf numFmtId="0" fontId="0" fillId="0" borderId="0" xfId="0" applyBorder="1" applyAlignment="1">
      <alignment horizontal="center"/>
    </xf>
    <xf numFmtId="0" fontId="2" fillId="0" borderId="0" xfId="0" applyFont="1" applyBorder="1"/>
    <xf numFmtId="3" fontId="0" fillId="0" borderId="1" xfId="0" applyNumberFormat="1" applyBorder="1"/>
    <xf numFmtId="0" fontId="2" fillId="0" borderId="1" xfId="0" applyNumberFormat="1" applyFont="1" applyBorder="1" applyAlignment="1">
      <alignment horizontal="center"/>
    </xf>
    <xf numFmtId="0" fontId="2" fillId="0" borderId="14" xfId="0" applyFont="1" applyBorder="1"/>
    <xf numFmtId="0" fontId="0" fillId="0" borderId="15" xfId="0" applyBorder="1"/>
    <xf numFmtId="0" fontId="0" fillId="0" borderId="16" xfId="0" applyBorder="1"/>
    <xf numFmtId="0" fontId="0" fillId="0" borderId="9" xfId="0" applyBorder="1"/>
    <xf numFmtId="0" fontId="2" fillId="2" borderId="16" xfId="0" applyFont="1" applyFill="1" applyBorder="1" applyAlignment="1">
      <alignment horizontal="center" vertical="center"/>
    </xf>
    <xf numFmtId="4" fontId="0" fillId="0" borderId="0" xfId="0" applyNumberFormat="1" applyFill="1" applyBorder="1"/>
    <xf numFmtId="0" fontId="2" fillId="0" borderId="9" xfId="0" applyFont="1" applyBorder="1" applyAlignment="1">
      <alignment horizontal="center"/>
    </xf>
    <xf numFmtId="0" fontId="2" fillId="0" borderId="16" xfId="0" applyFont="1" applyBorder="1"/>
    <xf numFmtId="9" fontId="0" fillId="0" borderId="0" xfId="111" applyFont="1" applyBorder="1"/>
    <xf numFmtId="0" fontId="0" fillId="0" borderId="9" xfId="0" applyFill="1" applyBorder="1"/>
    <xf numFmtId="0" fontId="0" fillId="0" borderId="13" xfId="0" applyBorder="1"/>
    <xf numFmtId="0" fontId="0" fillId="0" borderId="12" xfId="0" applyBorder="1"/>
    <xf numFmtId="0" fontId="2" fillId="2" borderId="13" xfId="0" applyFont="1" applyFill="1" applyBorder="1" applyAlignment="1">
      <alignment horizontal="center" vertical="center"/>
    </xf>
    <xf numFmtId="3" fontId="0" fillId="4" borderId="10" xfId="0" applyNumberFormat="1" applyFill="1" applyBorder="1"/>
    <xf numFmtId="0" fontId="0" fillId="0" borderId="0" xfId="0" applyFill="1" applyBorder="1"/>
    <xf numFmtId="0" fontId="0" fillId="0" borderId="16" xfId="0" applyFill="1" applyBorder="1"/>
    <xf numFmtId="0" fontId="0" fillId="0" borderId="12" xfId="0" applyFill="1" applyBorder="1"/>
    <xf numFmtId="0" fontId="0" fillId="0" borderId="14" xfId="0" applyFill="1" applyBorder="1"/>
    <xf numFmtId="0" fontId="0" fillId="0" borderId="8" xfId="0" applyFill="1" applyBorder="1" applyAlignment="1">
      <alignment horizontal="center"/>
    </xf>
    <xf numFmtId="0" fontId="0" fillId="0" borderId="15" xfId="0" applyFill="1" applyBorder="1"/>
    <xf numFmtId="0" fontId="16" fillId="0" borderId="0" xfId="0" applyFont="1" applyFill="1" applyBorder="1"/>
    <xf numFmtId="166" fontId="0" fillId="0" borderId="0" xfId="1" applyNumberFormat="1" applyFont="1" applyBorder="1" applyAlignment="1">
      <alignment horizontal="center"/>
    </xf>
    <xf numFmtId="166" fontId="16" fillId="0" borderId="0" xfId="1" applyNumberFormat="1" applyFont="1" applyFill="1" applyBorder="1" applyAlignment="1">
      <alignment horizontal="center"/>
    </xf>
    <xf numFmtId="166" fontId="2" fillId="0" borderId="0" xfId="1" applyNumberFormat="1" applyFont="1" applyBorder="1" applyAlignment="1">
      <alignment horizontal="center" vertical="center" wrapText="1"/>
    </xf>
    <xf numFmtId="166" fontId="2" fillId="0" borderId="0" xfId="1" applyNumberFormat="1" applyFont="1" applyFill="1" applyBorder="1" applyAlignment="1">
      <alignment horizontal="center" vertical="center" wrapText="1"/>
    </xf>
    <xf numFmtId="0" fontId="6" fillId="0" borderId="0" xfId="112" applyFont="1" applyFill="1" applyAlignment="1">
      <alignment vertical="center"/>
    </xf>
    <xf numFmtId="0" fontId="17" fillId="0" borderId="0" xfId="112" applyFont="1" applyFill="1" applyAlignment="1">
      <alignment vertical="center"/>
    </xf>
    <xf numFmtId="0" fontId="2" fillId="0" borderId="0" xfId="112" applyFont="1" applyFill="1" applyAlignment="1">
      <alignment vertical="center"/>
    </xf>
    <xf numFmtId="0" fontId="18" fillId="0" borderId="0" xfId="112" applyFont="1" applyFill="1" applyAlignment="1">
      <alignment vertical="center"/>
    </xf>
    <xf numFmtId="0" fontId="6" fillId="0" borderId="0" xfId="112" applyFont="1" applyFill="1" applyBorder="1" applyAlignment="1">
      <alignment vertical="center"/>
    </xf>
    <xf numFmtId="0" fontId="6" fillId="0" borderId="10" xfId="112" applyFont="1" applyFill="1" applyBorder="1" applyAlignment="1">
      <alignment vertical="center"/>
    </xf>
    <xf numFmtId="0" fontId="17" fillId="0" borderId="0" xfId="112" applyFont="1" applyFill="1"/>
    <xf numFmtId="0" fontId="19" fillId="0" borderId="1" xfId="112" applyFont="1" applyFill="1" applyBorder="1" applyAlignment="1">
      <alignment horizontal="center" vertical="center"/>
    </xf>
    <xf numFmtId="0" fontId="19" fillId="0" borderId="1" xfId="112" applyFont="1" applyFill="1" applyBorder="1" applyAlignment="1">
      <alignment horizontal="center" vertical="center" wrapText="1"/>
    </xf>
    <xf numFmtId="0" fontId="19" fillId="0" borderId="4" xfId="112" applyFont="1" applyFill="1" applyBorder="1" applyAlignment="1">
      <alignment horizontal="center" vertical="center"/>
    </xf>
    <xf numFmtId="0" fontId="19" fillId="5" borderId="1" xfId="112" applyFont="1" applyFill="1" applyBorder="1" applyAlignment="1">
      <alignment horizontal="justify" vertical="center"/>
    </xf>
    <xf numFmtId="0" fontId="19" fillId="5" borderId="1" xfId="112" applyFont="1" applyFill="1" applyBorder="1" applyAlignment="1">
      <alignment horizontal="center" vertical="center" wrapText="1"/>
    </xf>
    <xf numFmtId="0" fontId="19" fillId="0" borderId="17" xfId="112" applyFont="1" applyFill="1" applyBorder="1" applyAlignment="1">
      <alignment horizontal="center" vertical="center"/>
    </xf>
    <xf numFmtId="0" fontId="17" fillId="0" borderId="0" xfId="112" applyFont="1" applyBorder="1" applyAlignment="1">
      <alignment horizontal="justify" vertical="justify"/>
    </xf>
    <xf numFmtId="0" fontId="18" fillId="0" borderId="0" xfId="112" applyFont="1" applyFill="1" applyAlignment="1">
      <alignment horizontal="center" vertical="center"/>
    </xf>
    <xf numFmtId="0" fontId="17" fillId="0" borderId="0" xfId="112" applyFont="1" applyFill="1" applyAlignment="1">
      <alignment horizontal="center" vertical="center"/>
    </xf>
    <xf numFmtId="0" fontId="17" fillId="0" borderId="0" xfId="112" applyFont="1" applyFill="1" applyAlignment="1">
      <alignment horizontal="justify" vertical="justify"/>
    </xf>
    <xf numFmtId="0" fontId="19" fillId="0" borderId="0" xfId="112" applyFont="1" applyFill="1" applyAlignment="1">
      <alignment horizontal="justify" vertical="justify"/>
    </xf>
    <xf numFmtId="0" fontId="18" fillId="0" borderId="0" xfId="112" applyFont="1" applyFill="1" applyAlignment="1">
      <alignment horizontal="justify" vertical="justify"/>
    </xf>
    <xf numFmtId="0" fontId="18" fillId="0" borderId="0" xfId="112" applyFont="1" applyFill="1" applyBorder="1" applyAlignment="1">
      <alignment horizontal="left" vertical="top"/>
    </xf>
    <xf numFmtId="0" fontId="16" fillId="0" borderId="0" xfId="112" applyFont="1" applyFill="1"/>
    <xf numFmtId="0" fontId="18" fillId="0" borderId="0" xfId="112" applyFont="1" applyFill="1"/>
    <xf numFmtId="0" fontId="18" fillId="0" borderId="18" xfId="112" applyFont="1" applyFill="1" applyBorder="1" applyAlignment="1">
      <alignment horizontal="center" vertical="center" wrapText="1"/>
    </xf>
    <xf numFmtId="0" fontId="20" fillId="0" borderId="18" xfId="112" applyFont="1" applyFill="1" applyBorder="1" applyAlignment="1">
      <alignment vertical="center"/>
    </xf>
    <xf numFmtId="9" fontId="5" fillId="0" borderId="0" xfId="111" applyFont="1" applyBorder="1"/>
    <xf numFmtId="3" fontId="0" fillId="0" borderId="0" xfId="0" applyNumberFormat="1" applyBorder="1"/>
    <xf numFmtId="0" fontId="0" fillId="0" borderId="18" xfId="0" applyBorder="1" applyAlignment="1">
      <alignment horizontal="center"/>
    </xf>
    <xf numFmtId="9" fontId="0" fillId="0" borderId="18" xfId="111" applyFont="1" applyBorder="1"/>
    <xf numFmtId="171" fontId="0" fillId="0" borderId="1" xfId="1" applyNumberFormat="1" applyFont="1" applyBorder="1"/>
    <xf numFmtId="3" fontId="0" fillId="0" borderId="18" xfId="0" applyNumberFormat="1" applyBorder="1"/>
    <xf numFmtId="9" fontId="15" fillId="0" borderId="16" xfId="97" applyFont="1" applyFill="1" applyBorder="1"/>
    <xf numFmtId="0" fontId="16" fillId="6" borderId="18" xfId="112" applyFont="1" applyFill="1" applyBorder="1" applyAlignment="1">
      <alignment horizontal="justify" vertical="center" wrapText="1"/>
    </xf>
    <xf numFmtId="0" fontId="6" fillId="0" borderId="0" xfId="112" applyFont="1" applyFill="1" applyBorder="1" applyAlignment="1">
      <alignment vertical="center" wrapText="1"/>
    </xf>
    <xf numFmtId="0" fontId="18" fillId="0" borderId="1" xfId="112" applyFont="1" applyFill="1" applyBorder="1" applyAlignment="1">
      <alignment horizontal="center" vertical="center" wrapText="1"/>
    </xf>
    <xf numFmtId="167" fontId="18" fillId="0" borderId="1" xfId="113" applyNumberFormat="1" applyFont="1" applyFill="1" applyBorder="1" applyAlignment="1">
      <alignment horizontal="center" vertical="center" wrapText="1"/>
    </xf>
    <xf numFmtId="167" fontId="18" fillId="0" borderId="1" xfId="113" applyNumberFormat="1" applyFont="1" applyFill="1" applyBorder="1" applyAlignment="1">
      <alignment vertical="center" wrapText="1"/>
    </xf>
    <xf numFmtId="0" fontId="18" fillId="0" borderId="18" xfId="0" applyFont="1" applyFill="1" applyBorder="1" applyAlignment="1">
      <alignment horizontal="center" vertical="center"/>
    </xf>
    <xf numFmtId="0" fontId="16" fillId="6" borderId="1" xfId="112" applyFont="1" applyFill="1" applyBorder="1" applyAlignment="1">
      <alignment horizontal="left" vertical="center" wrapText="1"/>
    </xf>
    <xf numFmtId="0" fontId="16" fillId="6" borderId="18" xfId="0" applyFont="1" applyFill="1" applyBorder="1" applyAlignment="1">
      <alignment horizontal="justify" vertical="center" wrapText="1"/>
    </xf>
    <xf numFmtId="0" fontId="6" fillId="0" borderId="0" xfId="112" applyFont="1" applyFill="1" applyBorder="1" applyAlignment="1">
      <alignment vertical="center" wrapText="1"/>
    </xf>
    <xf numFmtId="0" fontId="19" fillId="0" borderId="17" xfId="112" applyFont="1" applyFill="1" applyBorder="1" applyAlignment="1">
      <alignment horizontal="center" vertical="center"/>
    </xf>
    <xf numFmtId="0" fontId="6" fillId="0" borderId="0" xfId="112" applyFont="1" applyFill="1" applyBorder="1" applyAlignment="1">
      <alignment vertical="center" wrapText="1"/>
    </xf>
    <xf numFmtId="0" fontId="12" fillId="0" borderId="0" xfId="112" applyFont="1" applyFill="1" applyAlignment="1">
      <alignment vertical="center"/>
    </xf>
    <xf numFmtId="0" fontId="17" fillId="0" borderId="0" xfId="112" applyFont="1" applyFill="1" applyBorder="1" applyAlignment="1">
      <alignment vertical="center"/>
    </xf>
    <xf numFmtId="0" fontId="2" fillId="0" borderId="0" xfId="112" applyFont="1" applyFill="1" applyAlignment="1">
      <alignment horizontal="center" vertical="center"/>
    </xf>
    <xf numFmtId="0" fontId="2" fillId="0" borderId="0" xfId="112" applyFont="1" applyFill="1" applyAlignment="1">
      <alignment horizontal="justify" vertical="justify"/>
    </xf>
    <xf numFmtId="0" fontId="12" fillId="0" borderId="0" xfId="112" applyFont="1" applyFill="1" applyAlignment="1">
      <alignment horizontal="justify" vertical="justify"/>
    </xf>
    <xf numFmtId="0" fontId="17" fillId="0" borderId="21" xfId="112" applyFont="1" applyFill="1" applyBorder="1" applyAlignment="1">
      <alignment horizontal="center" vertical="center"/>
    </xf>
    <xf numFmtId="0" fontId="17" fillId="0" borderId="21" xfId="112" applyFont="1" applyFill="1" applyBorder="1" applyAlignment="1">
      <alignment horizontal="justify" vertical="justify"/>
    </xf>
    <xf numFmtId="0" fontId="19" fillId="0" borderId="21" xfId="112" applyFont="1" applyFill="1" applyBorder="1" applyAlignment="1">
      <alignment horizontal="center" vertical="center"/>
    </xf>
    <xf numFmtId="0" fontId="19" fillId="0" borderId="21" xfId="112" applyFont="1" applyFill="1" applyBorder="1" applyAlignment="1">
      <alignment horizontal="center" vertical="center" wrapText="1"/>
    </xf>
    <xf numFmtId="0" fontId="19" fillId="7" borderId="22" xfId="112" applyFont="1" applyFill="1" applyBorder="1" applyAlignment="1">
      <alignment vertical="justify"/>
    </xf>
    <xf numFmtId="0" fontId="25" fillId="7" borderId="20" xfId="112" applyFont="1" applyFill="1" applyBorder="1" applyAlignment="1">
      <alignment vertical="justify"/>
    </xf>
    <xf numFmtId="0" fontId="19" fillId="0" borderId="17" xfId="112" applyFont="1" applyFill="1" applyBorder="1" applyAlignment="1">
      <alignment vertical="center"/>
    </xf>
    <xf numFmtId="0" fontId="17" fillId="0" borderId="21" xfId="112" applyFont="1" applyFill="1" applyBorder="1" applyAlignment="1">
      <alignment horizontal="justify" vertical="center" wrapText="1"/>
    </xf>
    <xf numFmtId="167" fontId="19" fillId="0" borderId="21" xfId="113" applyNumberFormat="1" applyFont="1" applyFill="1" applyBorder="1" applyAlignment="1">
      <alignment horizontal="center" vertical="center" wrapText="1"/>
    </xf>
    <xf numFmtId="0" fontId="17" fillId="0" borderId="21" xfId="112" applyFont="1" applyFill="1" applyBorder="1" applyAlignment="1">
      <alignment horizontal="justify" vertical="center"/>
    </xf>
    <xf numFmtId="0" fontId="19" fillId="0" borderId="23" xfId="112" applyFont="1" applyFill="1" applyBorder="1" applyAlignment="1">
      <alignment horizontal="center" vertical="center"/>
    </xf>
    <xf numFmtId="0" fontId="17" fillId="0" borderId="24" xfId="112" applyFont="1" applyBorder="1" applyAlignment="1">
      <alignment horizontal="justify" vertical="justify"/>
    </xf>
    <xf numFmtId="0" fontId="19" fillId="0" borderId="21" xfId="112" applyFont="1" applyFill="1" applyBorder="1" applyAlignment="1">
      <alignment vertical="center" wrapText="1"/>
    </xf>
    <xf numFmtId="0" fontId="17" fillId="0" borderId="0" xfId="112" applyFont="1" applyFill="1" applyAlignment="1">
      <alignment vertical="justify"/>
    </xf>
    <xf numFmtId="0" fontId="26" fillId="0" borderId="0" xfId="112" applyFont="1" applyFill="1" applyAlignment="1">
      <alignment horizontal="left" vertical="center"/>
    </xf>
    <xf numFmtId="0" fontId="20" fillId="0" borderId="18" xfId="112" applyFont="1" applyFill="1" applyBorder="1" applyAlignment="1">
      <alignment horizontal="center" vertical="center" wrapText="1"/>
    </xf>
    <xf numFmtId="0" fontId="7" fillId="0" borderId="19" xfId="0" applyFont="1" applyFill="1" applyBorder="1" applyAlignment="1">
      <alignment horizontal="center" vertical="center"/>
    </xf>
    <xf numFmtId="0" fontId="7" fillId="0" borderId="21"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1" xfId="0" applyFont="1" applyFill="1" applyBorder="1" applyAlignment="1">
      <alignment horizontal="left" vertical="center"/>
    </xf>
    <xf numFmtId="0" fontId="8" fillId="0" borderId="21" xfId="0" applyFont="1" applyFill="1" applyBorder="1" applyAlignment="1">
      <alignment horizontal="center" vertical="center"/>
    </xf>
    <xf numFmtId="0" fontId="8" fillId="0" borderId="21" xfId="0" applyFont="1" applyFill="1" applyBorder="1" applyAlignment="1">
      <alignment horizontal="left" vertical="center" wrapText="1"/>
    </xf>
    <xf numFmtId="173" fontId="8" fillId="0" borderId="21" xfId="117" applyNumberFormat="1" applyFont="1" applyFill="1" applyBorder="1" applyAlignment="1">
      <alignment horizontal="center" vertical="center"/>
    </xf>
    <xf numFmtId="168" fontId="8" fillId="0" borderId="21" xfId="2" applyNumberFormat="1" applyFont="1" applyFill="1" applyBorder="1" applyAlignment="1">
      <alignment vertical="center"/>
    </xf>
    <xf numFmtId="168" fontId="8" fillId="0" borderId="21" xfId="0" applyNumberFormat="1" applyFont="1" applyFill="1" applyBorder="1" applyAlignment="1">
      <alignment vertical="center"/>
    </xf>
    <xf numFmtId="0" fontId="5" fillId="0" borderId="25" xfId="110" applyNumberFormat="1" applyFont="1" applyBorder="1" applyAlignment="1">
      <alignment horizontal="center" vertical="center"/>
    </xf>
    <xf numFmtId="2" fontId="8" fillId="0" borderId="21" xfId="0" applyNumberFormat="1" applyFont="1" applyFill="1" applyBorder="1" applyAlignment="1">
      <alignment horizontal="center" vertical="center"/>
    </xf>
    <xf numFmtId="168" fontId="7" fillId="0" borderId="21" xfId="0" applyNumberFormat="1" applyFont="1" applyFill="1" applyBorder="1" applyAlignment="1">
      <alignment vertical="center"/>
    </xf>
    <xf numFmtId="3" fontId="2" fillId="0" borderId="21" xfId="98" applyNumberFormat="1" applyFont="1" applyFill="1" applyBorder="1" applyAlignment="1">
      <alignment horizontal="right" vertical="center"/>
    </xf>
    <xf numFmtId="10" fontId="2" fillId="0" borderId="21" xfId="97" applyNumberFormat="1" applyFont="1" applyFill="1" applyBorder="1" applyAlignment="1">
      <alignment horizontal="center" vertical="center"/>
    </xf>
    <xf numFmtId="10" fontId="8" fillId="0" borderId="21" xfId="97" applyNumberFormat="1" applyFont="1" applyFill="1" applyBorder="1" applyAlignment="1">
      <alignment horizontal="center" vertical="center"/>
    </xf>
    <xf numFmtId="168" fontId="12" fillId="0" borderId="21" xfId="1" applyNumberFormat="1" applyFont="1" applyFill="1" applyBorder="1" applyAlignment="1">
      <alignment horizontal="left" vertical="center"/>
    </xf>
    <xf numFmtId="10" fontId="12" fillId="0" borderId="21" xfId="97" applyNumberFormat="1" applyFont="1" applyFill="1" applyBorder="1" applyAlignment="1">
      <alignment horizontal="center" vertical="center"/>
    </xf>
    <xf numFmtId="3" fontId="12" fillId="0" borderId="21" xfId="98" applyNumberFormat="1" applyFont="1" applyFill="1" applyBorder="1" applyAlignment="1">
      <alignment horizontal="left" vertical="center"/>
    </xf>
    <xf numFmtId="10" fontId="12" fillId="0" borderId="19" xfId="97" applyNumberFormat="1" applyFont="1" applyFill="1" applyBorder="1" applyAlignment="1">
      <alignment horizontal="center" vertical="center"/>
    </xf>
    <xf numFmtId="168" fontId="12" fillId="0" borderId="22" xfId="1" applyNumberFormat="1" applyFont="1" applyFill="1" applyBorder="1" applyAlignment="1">
      <alignment horizontal="left" vertical="center"/>
    </xf>
    <xf numFmtId="9" fontId="8" fillId="0" borderId="21" xfId="97" applyFont="1" applyFill="1" applyBorder="1" applyAlignment="1">
      <alignment vertical="center"/>
    </xf>
    <xf numFmtId="0" fontId="7" fillId="0" borderId="21" xfId="0" applyFont="1" applyFill="1" applyBorder="1" applyAlignment="1">
      <alignment vertical="center"/>
    </xf>
    <xf numFmtId="168" fontId="27" fillId="9" borderId="25" xfId="110" applyNumberFormat="1" applyFont="1" applyFill="1" applyBorder="1" applyAlignment="1">
      <alignment horizontal="right" vertical="center"/>
    </xf>
    <xf numFmtId="0" fontId="8" fillId="0" borderId="26" xfId="0" applyFont="1" applyFill="1" applyBorder="1" applyAlignment="1">
      <alignment horizontal="center" vertical="center"/>
    </xf>
    <xf numFmtId="0" fontId="7" fillId="0" borderId="26" xfId="0" applyFont="1" applyFill="1" applyBorder="1" applyAlignment="1">
      <alignment vertical="center"/>
    </xf>
    <xf numFmtId="10" fontId="7" fillId="0" borderId="26" xfId="97" applyNumberFormat="1" applyFont="1" applyFill="1" applyBorder="1" applyAlignment="1">
      <alignment vertical="center"/>
    </xf>
    <xf numFmtId="168" fontId="7" fillId="0" borderId="26" xfId="0" applyNumberFormat="1" applyFont="1" applyFill="1" applyBorder="1" applyAlignment="1">
      <alignment vertical="center"/>
    </xf>
    <xf numFmtId="174" fontId="8" fillId="0" borderId="26" xfId="97" applyNumberFormat="1" applyFont="1" applyFill="1" applyBorder="1" applyAlignment="1">
      <alignment vertical="center"/>
    </xf>
    <xf numFmtId="0" fontId="5" fillId="0" borderId="25" xfId="110" applyFont="1" applyBorder="1" applyAlignment="1">
      <alignment horizontal="center" vertical="center"/>
    </xf>
    <xf numFmtId="0" fontId="7" fillId="0" borderId="21" xfId="0" applyFont="1" applyFill="1" applyBorder="1" applyAlignment="1">
      <alignment horizontal="left" vertical="center" wrapText="1"/>
    </xf>
    <xf numFmtId="173" fontId="7" fillId="0" borderId="21" xfId="117" applyNumberFormat="1" applyFont="1" applyFill="1" applyBorder="1" applyAlignment="1">
      <alignment horizontal="center" vertical="center"/>
    </xf>
    <xf numFmtId="168" fontId="7" fillId="0" borderId="21" xfId="2" applyNumberFormat="1" applyFont="1" applyFill="1" applyBorder="1" applyAlignment="1">
      <alignment vertical="center"/>
    </xf>
    <xf numFmtId="0" fontId="28" fillId="0" borderId="25" xfId="110" applyNumberFormat="1" applyFont="1" applyBorder="1" applyAlignment="1">
      <alignment horizontal="center" vertical="center"/>
    </xf>
    <xf numFmtId="0" fontId="7" fillId="0" borderId="0" xfId="0" applyFont="1" applyFill="1" applyAlignment="1">
      <alignment horizontal="center" vertical="center"/>
    </xf>
    <xf numFmtId="0" fontId="8" fillId="0" borderId="30" xfId="0" applyFont="1" applyFill="1" applyBorder="1" applyAlignment="1">
      <alignment horizontal="center" vertical="center"/>
    </xf>
    <xf numFmtId="0" fontId="8" fillId="0" borderId="30" xfId="0" applyFont="1" applyFill="1" applyBorder="1" applyAlignment="1">
      <alignment horizontal="left" vertical="center" wrapText="1"/>
    </xf>
    <xf numFmtId="173" fontId="8" fillId="0" borderId="30" xfId="117" applyNumberFormat="1" applyFont="1" applyFill="1" applyBorder="1" applyAlignment="1">
      <alignment horizontal="center" vertical="center"/>
    </xf>
    <xf numFmtId="168" fontId="8" fillId="0" borderId="30" xfId="2" applyNumberFormat="1" applyFont="1" applyFill="1" applyBorder="1" applyAlignment="1">
      <alignment vertical="center"/>
    </xf>
    <xf numFmtId="168" fontId="8" fillId="0" borderId="30" xfId="0" applyNumberFormat="1" applyFont="1" applyFill="1" applyBorder="1" applyAlignment="1">
      <alignment vertical="center"/>
    </xf>
    <xf numFmtId="0" fontId="7" fillId="0" borderId="30" xfId="0" applyFont="1" applyFill="1" applyBorder="1" applyAlignment="1">
      <alignment horizontal="center" vertical="center"/>
    </xf>
    <xf numFmtId="0" fontId="7" fillId="0" borderId="30" xfId="0" applyFont="1" applyFill="1" applyBorder="1" applyAlignment="1">
      <alignment horizontal="left" vertical="center" wrapText="1"/>
    </xf>
    <xf numFmtId="173" fontId="7" fillId="0" borderId="30" xfId="117" applyNumberFormat="1" applyFont="1" applyFill="1" applyBorder="1" applyAlignment="1">
      <alignment horizontal="center" vertical="center"/>
    </xf>
    <xf numFmtId="168" fontId="7" fillId="0" borderId="30" xfId="2" applyNumberFormat="1" applyFont="1" applyFill="1" applyBorder="1" applyAlignment="1">
      <alignment vertical="center"/>
    </xf>
    <xf numFmtId="168" fontId="7" fillId="0" borderId="30" xfId="0" applyNumberFormat="1" applyFont="1" applyFill="1" applyBorder="1" applyAlignment="1">
      <alignment vertical="center"/>
    </xf>
    <xf numFmtId="0" fontId="29" fillId="0" borderId="30" xfId="0" applyFont="1" applyFill="1" applyBorder="1" applyAlignment="1">
      <alignment horizontal="left" vertical="center" wrapText="1"/>
    </xf>
    <xf numFmtId="3" fontId="18" fillId="0" borderId="18" xfId="0" applyNumberFormat="1" applyFont="1" applyFill="1" applyBorder="1" applyAlignment="1">
      <alignment horizontal="center" vertical="center"/>
    </xf>
    <xf numFmtId="0" fontId="19" fillId="0" borderId="0" xfId="112" applyFont="1" applyFill="1" applyAlignment="1">
      <alignment horizontal="center" vertical="center"/>
    </xf>
    <xf numFmtId="0" fontId="6" fillId="0" borderId="0" xfId="112" applyFont="1" applyFill="1" applyBorder="1" applyAlignment="1">
      <alignment vertical="center" wrapText="1"/>
    </xf>
    <xf numFmtId="0" fontId="6" fillId="2" borderId="30" xfId="112" applyFont="1" applyFill="1" applyBorder="1" applyAlignment="1">
      <alignment horizontal="center" vertical="center" wrapText="1"/>
    </xf>
    <xf numFmtId="0" fontId="19" fillId="0" borderId="19" xfId="112" applyFont="1" applyFill="1" applyBorder="1" applyAlignment="1">
      <alignment horizontal="center" vertical="center"/>
    </xf>
    <xf numFmtId="0" fontId="18" fillId="0" borderId="30" xfId="112" applyFont="1" applyFill="1" applyBorder="1" applyAlignment="1">
      <alignment horizontal="center" vertical="center"/>
    </xf>
    <xf numFmtId="0" fontId="18" fillId="0" borderId="30" xfId="112" applyFont="1" applyFill="1" applyBorder="1" applyAlignment="1">
      <alignment horizontal="center" vertical="center" wrapText="1"/>
    </xf>
    <xf numFmtId="0" fontId="20" fillId="0" borderId="30" xfId="112" applyFont="1" applyFill="1" applyBorder="1" applyAlignment="1">
      <alignment horizontal="center" vertical="center"/>
    </xf>
    <xf numFmtId="0" fontId="16" fillId="6" borderId="11" xfId="112" applyFont="1" applyFill="1" applyBorder="1" applyAlignment="1">
      <alignment horizontal="justify" vertical="center"/>
    </xf>
    <xf numFmtId="0" fontId="20" fillId="0" borderId="11" xfId="112" applyFont="1" applyFill="1" applyBorder="1" applyAlignment="1">
      <alignment horizontal="center" vertical="center"/>
    </xf>
    <xf numFmtId="0" fontId="16" fillId="6" borderId="30" xfId="112" applyFont="1" applyFill="1" applyBorder="1" applyAlignment="1">
      <alignment horizontal="justify" vertical="center"/>
    </xf>
    <xf numFmtId="175" fontId="18" fillId="0" borderId="30" xfId="112" applyNumberFormat="1" applyFont="1" applyFill="1" applyBorder="1" applyAlignment="1">
      <alignment horizontal="center" vertical="center" wrapText="1"/>
    </xf>
    <xf numFmtId="0" fontId="31" fillId="0" borderId="30" xfId="112" applyFont="1" applyBorder="1" applyAlignment="1">
      <alignment horizontal="justify" vertical="center"/>
    </xf>
    <xf numFmtId="0" fontId="6" fillId="0" borderId="0" xfId="112" applyFont="1" applyFill="1" applyBorder="1" applyAlignment="1">
      <alignment horizontal="left" vertical="top"/>
    </xf>
    <xf numFmtId="0" fontId="6" fillId="0" borderId="0" xfId="112" applyFont="1" applyFill="1"/>
    <xf numFmtId="0" fontId="18" fillId="0" borderId="31" xfId="112" applyFont="1" applyFill="1" applyBorder="1" applyAlignment="1">
      <alignment horizontal="center" vertical="justify"/>
    </xf>
    <xf numFmtId="0" fontId="18" fillId="0" borderId="2" xfId="112" applyFont="1" applyFill="1" applyBorder="1" applyAlignment="1">
      <alignment horizontal="center" vertical="justify"/>
    </xf>
    <xf numFmtId="0" fontId="6" fillId="0" borderId="30" xfId="112" applyFont="1" applyFill="1" applyBorder="1" applyAlignment="1">
      <alignment horizontal="center" vertical="center"/>
    </xf>
    <xf numFmtId="0" fontId="6" fillId="0" borderId="31" xfId="112" applyFont="1" applyFill="1" applyBorder="1" applyAlignment="1">
      <alignment horizontal="center" vertical="center"/>
    </xf>
    <xf numFmtId="0" fontId="6" fillId="0" borderId="20" xfId="112" applyFont="1" applyFill="1" applyBorder="1" applyAlignment="1">
      <alignment horizontal="center" vertical="center"/>
    </xf>
    <xf numFmtId="0" fontId="6" fillId="0" borderId="31" xfId="112" applyFont="1" applyFill="1" applyBorder="1" applyAlignment="1">
      <alignment horizontal="center" vertical="center" wrapText="1"/>
    </xf>
    <xf numFmtId="0" fontId="6" fillId="0" borderId="20" xfId="112" applyFont="1" applyFill="1" applyBorder="1" applyAlignment="1">
      <alignment horizontal="center" vertical="center" wrapText="1"/>
    </xf>
    <xf numFmtId="0" fontId="23" fillId="0" borderId="31" xfId="112" applyFont="1" applyFill="1" applyBorder="1" applyAlignment="1">
      <alignment horizontal="center" vertical="center" wrapText="1"/>
    </xf>
    <xf numFmtId="0" fontId="23" fillId="0" borderId="2" xfId="112" applyFont="1" applyFill="1" applyBorder="1" applyAlignment="1">
      <alignment horizontal="center" vertical="center" wrapText="1"/>
    </xf>
    <xf numFmtId="0" fontId="18" fillId="10" borderId="5" xfId="112" applyFont="1" applyFill="1" applyBorder="1" applyAlignment="1">
      <alignment horizontal="center" vertical="center"/>
    </xf>
    <xf numFmtId="0" fontId="18" fillId="10" borderId="6" xfId="112" applyFont="1" applyFill="1" applyBorder="1" applyAlignment="1">
      <alignment horizontal="center" vertical="center"/>
    </xf>
    <xf numFmtId="0" fontId="23" fillId="7" borderId="31" xfId="112" applyFont="1" applyFill="1" applyBorder="1" applyAlignment="1">
      <alignment horizontal="left" vertical="center" wrapText="1"/>
    </xf>
    <xf numFmtId="0" fontId="23" fillId="7" borderId="20" xfId="112" applyFont="1" applyFill="1" applyBorder="1" applyAlignment="1">
      <alignment horizontal="left" vertical="center" wrapText="1"/>
    </xf>
    <xf numFmtId="0" fontId="18" fillId="0" borderId="5" xfId="112" applyFont="1" applyFill="1" applyBorder="1" applyAlignment="1">
      <alignment horizontal="center" vertical="center"/>
    </xf>
    <xf numFmtId="0" fontId="18" fillId="0" borderId="6" xfId="112" applyFont="1" applyFill="1" applyBorder="1" applyAlignment="1">
      <alignment horizontal="center" vertical="center"/>
    </xf>
    <xf numFmtId="0" fontId="18" fillId="3" borderId="5" xfId="112" applyFont="1" applyFill="1" applyBorder="1" applyAlignment="1">
      <alignment horizontal="center" vertical="center"/>
    </xf>
    <xf numFmtId="0" fontId="18" fillId="3" borderId="6" xfId="112" applyFont="1" applyFill="1" applyBorder="1" applyAlignment="1">
      <alignment horizontal="center" vertical="center"/>
    </xf>
    <xf numFmtId="0" fontId="19" fillId="0" borderId="19" xfId="112" applyFont="1" applyFill="1" applyBorder="1" applyAlignment="1">
      <alignment horizontal="center" vertical="center"/>
    </xf>
    <xf numFmtId="0" fontId="19" fillId="0" borderId="17" xfId="112" applyFont="1" applyFill="1" applyBorder="1" applyAlignment="1">
      <alignment horizontal="center" vertical="center"/>
    </xf>
    <xf numFmtId="0" fontId="19" fillId="0" borderId="11" xfId="112" applyFont="1" applyFill="1" applyBorder="1" applyAlignment="1">
      <alignment horizontal="center" vertical="center"/>
    </xf>
    <xf numFmtId="0" fontId="18" fillId="0" borderId="19" xfId="112" applyFont="1" applyFill="1" applyBorder="1" applyAlignment="1">
      <alignment horizontal="center" vertical="center"/>
    </xf>
    <xf numFmtId="0" fontId="18" fillId="0" borderId="11" xfId="112" applyFont="1" applyFill="1" applyBorder="1" applyAlignment="1">
      <alignment horizontal="center" vertical="center"/>
    </xf>
    <xf numFmtId="0" fontId="18" fillId="3" borderId="7" xfId="112" applyFont="1" applyFill="1" applyBorder="1" applyAlignment="1">
      <alignment horizontal="center" vertical="center"/>
    </xf>
    <xf numFmtId="0" fontId="12" fillId="0" borderId="0" xfId="112" applyFont="1" applyFill="1" applyBorder="1" applyAlignment="1">
      <alignment vertical="center" wrapText="1"/>
    </xf>
    <xf numFmtId="0" fontId="18" fillId="0" borderId="21" xfId="112" applyFont="1" applyFill="1" applyBorder="1" applyAlignment="1">
      <alignment horizontal="center" vertical="justify"/>
    </xf>
    <xf numFmtId="0" fontId="23" fillId="0" borderId="21" xfId="112" applyFont="1" applyFill="1" applyBorder="1" applyAlignment="1">
      <alignment horizontal="center" vertical="center" wrapText="1"/>
    </xf>
    <xf numFmtId="0" fontId="17" fillId="0" borderId="19" xfId="112" applyFont="1" applyFill="1" applyBorder="1" applyAlignment="1">
      <alignment horizontal="center" vertical="center"/>
    </xf>
    <xf numFmtId="0" fontId="17" fillId="0" borderId="11" xfId="112" applyFont="1" applyFill="1" applyBorder="1" applyAlignment="1">
      <alignment horizontal="center" vertical="center"/>
    </xf>
    <xf numFmtId="0" fontId="19" fillId="0" borderId="15" xfId="112" applyFont="1" applyFill="1" applyBorder="1" applyAlignment="1">
      <alignment horizontal="center" vertical="center"/>
    </xf>
    <xf numFmtId="0" fontId="19" fillId="0" borderId="12" xfId="112" applyFont="1" applyFill="1" applyBorder="1" applyAlignment="1">
      <alignment horizontal="center" vertical="center"/>
    </xf>
    <xf numFmtId="0" fontId="6" fillId="0" borderId="0" xfId="112" applyFont="1" applyFill="1" applyBorder="1" applyAlignment="1">
      <alignment vertical="center" wrapText="1"/>
    </xf>
    <xf numFmtId="0" fontId="19" fillId="0" borderId="4" xfId="112" applyFont="1" applyFill="1" applyBorder="1" applyAlignment="1">
      <alignment horizontal="center" vertical="center"/>
    </xf>
    <xf numFmtId="0" fontId="17" fillId="4" borderId="1" xfId="112" applyFont="1" applyFill="1" applyBorder="1" applyAlignment="1">
      <alignment horizontal="center" vertical="justify"/>
    </xf>
    <xf numFmtId="0" fontId="19" fillId="4" borderId="1" xfId="112" applyFont="1" applyFill="1" applyBorder="1" applyAlignment="1">
      <alignment horizontal="center" vertical="center" wrapText="1"/>
    </xf>
    <xf numFmtId="0" fontId="18" fillId="8" borderId="5" xfId="112" applyFont="1" applyFill="1" applyBorder="1" applyAlignment="1">
      <alignment horizontal="center" vertical="center"/>
    </xf>
    <xf numFmtId="0" fontId="18" fillId="8" borderId="7" xfId="112" applyFont="1" applyFill="1" applyBorder="1" applyAlignment="1">
      <alignment horizontal="center" vertical="center"/>
    </xf>
    <xf numFmtId="0" fontId="21" fillId="0" borderId="9" xfId="0" applyFont="1" applyFill="1" applyBorder="1" applyAlignment="1">
      <alignment horizontal="center" vertical="center" wrapText="1"/>
    </xf>
    <xf numFmtId="0" fontId="12" fillId="0" borderId="1" xfId="0" applyFont="1" applyBorder="1" applyAlignment="1">
      <alignment horizontal="center" vertical="center"/>
    </xf>
    <xf numFmtId="0" fontId="2" fillId="0" borderId="3" xfId="0" applyFont="1" applyBorder="1"/>
    <xf numFmtId="0" fontId="2" fillId="0" borderId="2" xfId="0" applyFont="1" applyBorder="1"/>
    <xf numFmtId="0" fontId="2" fillId="0" borderId="18" xfId="0" applyFont="1" applyBorder="1" applyAlignment="1">
      <alignment horizontal="left" vertical="center"/>
    </xf>
    <xf numFmtId="9" fontId="0" fillId="0" borderId="18" xfId="97" applyFont="1" applyBorder="1" applyAlignment="1">
      <alignment horizontal="right" vertical="center"/>
    </xf>
    <xf numFmtId="172" fontId="0" fillId="0" borderId="18" xfId="1" applyNumberFormat="1" applyFont="1" applyBorder="1" applyAlignment="1">
      <alignment vertical="center"/>
    </xf>
    <xf numFmtId="10" fontId="28" fillId="0" borderId="27" xfId="111" applyNumberFormat="1" applyFont="1" applyBorder="1" applyAlignment="1">
      <alignment horizontal="center" vertical="center"/>
    </xf>
    <xf numFmtId="10" fontId="28" fillId="0" borderId="28" xfId="111" applyNumberFormat="1" applyFont="1" applyBorder="1" applyAlignment="1">
      <alignment horizontal="center" vertical="center"/>
    </xf>
    <xf numFmtId="10" fontId="28" fillId="0" borderId="29" xfId="111" applyNumberFormat="1" applyFont="1" applyBorder="1" applyAlignment="1">
      <alignment horizontal="center" vertical="center"/>
    </xf>
    <xf numFmtId="0" fontId="7" fillId="0" borderId="21" xfId="0" applyFont="1" applyFill="1" applyBorder="1" applyAlignment="1">
      <alignment horizontal="center" vertical="center"/>
    </xf>
    <xf numFmtId="0" fontId="7" fillId="0" borderId="14"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2" xfId="0" applyFont="1" applyFill="1" applyBorder="1" applyAlignment="1">
      <alignment horizontal="center" vertical="center" wrapText="1"/>
    </xf>
    <xf numFmtId="17" fontId="7" fillId="0" borderId="21" xfId="0" applyNumberFormat="1" applyFont="1" applyFill="1" applyBorder="1" applyAlignment="1">
      <alignment horizontal="center" vertical="center"/>
    </xf>
    <xf numFmtId="0" fontId="7" fillId="0" borderId="19"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17" fontId="7" fillId="0" borderId="1" xfId="0" applyNumberFormat="1" applyFont="1" applyFill="1" applyBorder="1" applyAlignment="1">
      <alignment horizontal="center" vertical="center"/>
    </xf>
  </cellXfs>
  <cellStyles count="118">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illares" xfId="1" builtinId="3"/>
    <cellStyle name="Millares [0] 2" xfId="117"/>
    <cellStyle name="Millares 2" xfId="113"/>
    <cellStyle name="Moneda" xfId="96" builtinId="4"/>
    <cellStyle name="Moneda [0]" xfId="2" builtinId="7"/>
    <cellStyle name="Moneda [0] 2" xfId="93"/>
    <cellStyle name="Moneda 2" xfId="108"/>
    <cellStyle name="Normal" xfId="0" builtinId="0"/>
    <cellStyle name="Normal 10" xfId="112"/>
    <cellStyle name="Normal 14" xfId="110"/>
    <cellStyle name="Normal 2" xfId="98"/>
    <cellStyle name="Normal 3" xfId="109"/>
    <cellStyle name="Normal 4" xfId="114"/>
    <cellStyle name="Normal 4 2" xfId="115"/>
    <cellStyle name="Normal 5" xfId="116"/>
    <cellStyle name="Porcentaje" xfId="97" builtinId="5"/>
    <cellStyle name="Porcentaje 3" xfId="111"/>
    <cellStyle name="Porcentual 2" xfId="107"/>
  </cellStyles>
  <dxfs count="177">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T-4M369P1\Downloads\01%20VICERRECTORIA\PRESUPUESTO%20CIUDADELA\PRESUPUESTO%20PRIMERA%20ETAPA%20CIUDADELA%20SANTANDER%20PLIEGO%20LICIT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Users\ST-PF0CGH9Q\Downloads\01%20VICERRECTORIA\PRESUPUESTO%20CIUDADELA\PRESUPUESTO%20PRIMERA%20ETAPA%20CIUDADELA%20SANTANDER%20PLIEGO%20LICITACIO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TJKXNPW1\Downloads\PROYECTO%20RG-2013-005%20CIUDADELA%20UNIV-OK\Ciudadela%20Universitaria%20Norte%20Sede%20Santander%20V7-FINAL%20JEF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H:\Users\STJKXNPW1\Downloads\PROYECTO%20RG-2013-005%20CIUDADELA%20UNIV-OK\Ciudadela%20Universitaria%20Norte%20Sede%20Santander%20V7-FINAL%20JE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V48"/>
  <sheetViews>
    <sheetView view="pageBreakPreview" topLeftCell="A19" zoomScale="80" zoomScaleNormal="80" zoomScaleSheetLayoutView="80" zoomScalePageLayoutView="70" workbookViewId="0">
      <selection activeCell="H35" sqref="H35"/>
    </sheetView>
  </sheetViews>
  <sheetFormatPr baseColWidth="10" defaultColWidth="11.42578125" defaultRowHeight="12.75" x14ac:dyDescent="0.2"/>
  <cols>
    <col min="1" max="1" width="10" style="99" customWidth="1"/>
    <col min="2" max="2" width="69.140625" style="100" customWidth="1"/>
    <col min="3" max="7" width="22.28515625" style="101" customWidth="1"/>
    <col min="8" max="8" width="31.7109375" style="101" customWidth="1"/>
    <col min="9" max="10" width="29.7109375" style="101" customWidth="1"/>
    <col min="11" max="12" width="24.5703125" style="101" customWidth="1"/>
    <col min="13" max="13" width="20.28515625" style="101" customWidth="1"/>
    <col min="14" max="14" width="39.5703125" style="101" customWidth="1"/>
    <col min="15" max="16" width="23.140625" style="101" customWidth="1"/>
    <col min="17" max="17" width="20.28515625" style="101" customWidth="1"/>
    <col min="18" max="18" width="38.28515625" style="101" customWidth="1"/>
    <col min="19" max="19" width="20.28515625" style="101" customWidth="1"/>
    <col min="20" max="20" width="38.28515625" style="101" customWidth="1"/>
    <col min="21" max="21" width="20.28515625" style="101" customWidth="1"/>
    <col min="22" max="22" width="38.28515625" style="101" customWidth="1"/>
    <col min="23" max="16384" width="11.42578125" style="90"/>
  </cols>
  <sheetData>
    <row r="1" spans="1:22" s="85" customFormat="1" ht="33" customHeight="1" x14ac:dyDescent="0.25">
      <c r="A1" s="84"/>
      <c r="B1" s="84"/>
      <c r="C1" s="209" t="s">
        <v>104</v>
      </c>
      <c r="D1" s="209"/>
      <c r="E1" s="209"/>
      <c r="F1" s="209"/>
      <c r="G1" s="209"/>
      <c r="H1" s="209"/>
      <c r="I1" s="209"/>
      <c r="J1" s="209"/>
      <c r="K1" s="209"/>
      <c r="L1" s="209"/>
      <c r="M1" s="209"/>
      <c r="N1" s="209"/>
      <c r="O1" s="209"/>
      <c r="P1" s="209"/>
      <c r="Q1" s="209"/>
      <c r="R1" s="209"/>
      <c r="S1" s="209"/>
      <c r="T1" s="209"/>
    </row>
    <row r="2" spans="1:22" s="85" customFormat="1" ht="33" customHeight="1" x14ac:dyDescent="0.25">
      <c r="A2" s="84"/>
      <c r="B2" s="84"/>
      <c r="C2" s="210" t="s">
        <v>296</v>
      </c>
      <c r="D2" s="211"/>
      <c r="E2" s="211"/>
      <c r="F2" s="211"/>
      <c r="G2" s="211"/>
      <c r="H2" s="211"/>
      <c r="I2" s="211"/>
      <c r="J2" s="211"/>
      <c r="K2" s="211"/>
      <c r="L2" s="211"/>
      <c r="M2" s="211"/>
      <c r="N2" s="211"/>
      <c r="O2" s="211"/>
      <c r="P2" s="211"/>
      <c r="Q2" s="211"/>
      <c r="R2" s="211"/>
      <c r="S2" s="211"/>
      <c r="T2" s="211"/>
    </row>
    <row r="3" spans="1:22" s="85" customFormat="1" ht="33" customHeight="1" x14ac:dyDescent="0.25">
      <c r="A3" s="84"/>
      <c r="B3" s="84"/>
      <c r="C3" s="209" t="s">
        <v>346</v>
      </c>
      <c r="D3" s="209"/>
      <c r="E3" s="209"/>
      <c r="F3" s="209"/>
      <c r="G3" s="209"/>
      <c r="H3" s="209"/>
      <c r="I3" s="209"/>
      <c r="J3" s="209"/>
      <c r="K3" s="209"/>
      <c r="L3" s="209"/>
      <c r="M3" s="209"/>
      <c r="N3" s="209"/>
      <c r="O3" s="209"/>
      <c r="P3" s="209"/>
      <c r="Q3" s="209"/>
      <c r="R3" s="209"/>
      <c r="S3" s="209"/>
      <c r="T3" s="209"/>
    </row>
    <row r="4" spans="1:22" s="85" customFormat="1" ht="33" customHeight="1" x14ac:dyDescent="0.25">
      <c r="A4" s="84"/>
      <c r="B4" s="84"/>
      <c r="C4" s="209" t="s">
        <v>297</v>
      </c>
      <c r="D4" s="209"/>
      <c r="E4" s="209"/>
      <c r="F4" s="209"/>
      <c r="G4" s="209"/>
      <c r="H4" s="209"/>
      <c r="I4" s="209"/>
      <c r="J4" s="209"/>
      <c r="K4" s="209"/>
      <c r="L4" s="209"/>
      <c r="M4" s="209"/>
      <c r="N4" s="209"/>
      <c r="O4" s="209"/>
      <c r="P4" s="209"/>
      <c r="Q4" s="209"/>
      <c r="R4" s="209"/>
      <c r="S4" s="209"/>
      <c r="T4" s="209"/>
    </row>
    <row r="5" spans="1:22" s="85" customFormat="1" ht="68.25" customHeight="1" x14ac:dyDescent="0.25">
      <c r="A5" s="88"/>
      <c r="B5" s="195"/>
      <c r="C5" s="212" t="s">
        <v>354</v>
      </c>
      <c r="D5" s="213"/>
      <c r="E5" s="213"/>
      <c r="F5" s="213"/>
      <c r="G5" s="213"/>
      <c r="H5" s="213"/>
      <c r="I5" s="213"/>
      <c r="J5" s="213"/>
      <c r="K5" s="213"/>
      <c r="L5" s="213"/>
      <c r="M5" s="213"/>
      <c r="N5" s="213"/>
      <c r="O5" s="213"/>
      <c r="P5" s="213"/>
      <c r="Q5" s="213"/>
      <c r="R5" s="213"/>
      <c r="S5" s="213"/>
      <c r="T5" s="213"/>
    </row>
    <row r="6" spans="1:22" ht="25.5" customHeight="1" x14ac:dyDescent="0.2">
      <c r="A6" s="224" t="s">
        <v>0</v>
      </c>
      <c r="B6" s="227" t="s">
        <v>106</v>
      </c>
      <c r="C6" s="207">
        <v>1</v>
      </c>
      <c r="D6" s="208"/>
      <c r="E6" s="207">
        <v>2</v>
      </c>
      <c r="F6" s="208"/>
      <c r="G6" s="207">
        <v>3</v>
      </c>
      <c r="H6" s="208"/>
      <c r="I6" s="207">
        <v>4</v>
      </c>
      <c r="J6" s="208"/>
      <c r="K6" s="207">
        <v>5</v>
      </c>
      <c r="L6" s="208"/>
      <c r="M6" s="207">
        <v>6</v>
      </c>
      <c r="N6" s="208"/>
      <c r="O6" s="207">
        <v>7</v>
      </c>
      <c r="P6" s="208"/>
      <c r="Q6" s="207">
        <v>8</v>
      </c>
      <c r="R6" s="208"/>
      <c r="S6" s="207">
        <v>9</v>
      </c>
      <c r="T6" s="208"/>
      <c r="U6" s="207">
        <v>10</v>
      </c>
      <c r="V6" s="208"/>
    </row>
    <row r="7" spans="1:22" ht="52.5" customHeight="1" x14ac:dyDescent="0.2">
      <c r="A7" s="225"/>
      <c r="B7" s="228"/>
      <c r="C7" s="214" t="s">
        <v>355</v>
      </c>
      <c r="D7" s="215"/>
      <c r="E7" s="214" t="s">
        <v>322</v>
      </c>
      <c r="F7" s="215"/>
      <c r="G7" s="214" t="s">
        <v>356</v>
      </c>
      <c r="H7" s="215"/>
      <c r="I7" s="214" t="s">
        <v>329</v>
      </c>
      <c r="J7" s="215"/>
      <c r="K7" s="214" t="s">
        <v>357</v>
      </c>
      <c r="L7" s="215"/>
      <c r="M7" s="214" t="s">
        <v>358</v>
      </c>
      <c r="N7" s="215"/>
      <c r="O7" s="214" t="s">
        <v>359</v>
      </c>
      <c r="P7" s="215"/>
      <c r="Q7" s="214" t="s">
        <v>360</v>
      </c>
      <c r="R7" s="215"/>
      <c r="S7" s="214" t="s">
        <v>361</v>
      </c>
      <c r="T7" s="215"/>
      <c r="U7" s="214" t="s">
        <v>342</v>
      </c>
      <c r="V7" s="215"/>
    </row>
    <row r="8" spans="1:22" ht="64.5" customHeight="1" x14ac:dyDescent="0.2">
      <c r="A8" s="226"/>
      <c r="B8" s="197" t="s">
        <v>107</v>
      </c>
      <c r="C8" s="197" t="s">
        <v>108</v>
      </c>
      <c r="D8" s="198" t="s">
        <v>298</v>
      </c>
      <c r="E8" s="197" t="s">
        <v>108</v>
      </c>
      <c r="F8" s="198" t="s">
        <v>298</v>
      </c>
      <c r="G8" s="197" t="s">
        <v>108</v>
      </c>
      <c r="H8" s="198" t="s">
        <v>298</v>
      </c>
      <c r="I8" s="197" t="s">
        <v>108</v>
      </c>
      <c r="J8" s="198" t="s">
        <v>298</v>
      </c>
      <c r="K8" s="197" t="s">
        <v>108</v>
      </c>
      <c r="L8" s="198" t="s">
        <v>298</v>
      </c>
      <c r="M8" s="197" t="s">
        <v>108</v>
      </c>
      <c r="N8" s="198" t="s">
        <v>298</v>
      </c>
      <c r="O8" s="197" t="s">
        <v>108</v>
      </c>
      <c r="P8" s="198" t="s">
        <v>298</v>
      </c>
      <c r="Q8" s="197" t="s">
        <v>108</v>
      </c>
      <c r="R8" s="198" t="s">
        <v>298</v>
      </c>
      <c r="S8" s="197" t="s">
        <v>108</v>
      </c>
      <c r="T8" s="198" t="s">
        <v>298</v>
      </c>
      <c r="U8" s="197" t="s">
        <v>108</v>
      </c>
      <c r="V8" s="198" t="s">
        <v>298</v>
      </c>
    </row>
    <row r="9" spans="1:22" ht="45" customHeight="1" x14ac:dyDescent="0.2">
      <c r="A9" s="196"/>
      <c r="B9" s="218" t="s">
        <v>299</v>
      </c>
      <c r="C9" s="219"/>
      <c r="D9" s="219"/>
      <c r="E9" s="219"/>
      <c r="F9" s="219"/>
      <c r="G9" s="219"/>
      <c r="H9" s="219"/>
      <c r="I9" s="219"/>
      <c r="J9" s="219"/>
      <c r="K9" s="219"/>
      <c r="L9" s="219"/>
      <c r="M9" s="219"/>
      <c r="N9" s="219"/>
      <c r="O9" s="219"/>
      <c r="P9" s="219"/>
      <c r="Q9" s="219"/>
      <c r="R9" s="219"/>
      <c r="S9" s="219"/>
      <c r="T9" s="219"/>
      <c r="U9" s="90"/>
      <c r="V9" s="90"/>
    </row>
    <row r="10" spans="1:22" ht="60" customHeight="1" x14ac:dyDescent="0.2">
      <c r="A10" s="199">
        <v>1</v>
      </c>
      <c r="B10" s="200" t="s">
        <v>300</v>
      </c>
      <c r="C10" s="198" t="s">
        <v>111</v>
      </c>
      <c r="D10" s="198"/>
      <c r="E10" s="198" t="s">
        <v>111</v>
      </c>
      <c r="F10" s="198"/>
      <c r="G10" s="198" t="s">
        <v>111</v>
      </c>
      <c r="H10" s="198"/>
      <c r="I10" s="198" t="s">
        <v>111</v>
      </c>
      <c r="J10" s="198"/>
      <c r="K10" s="198" t="s">
        <v>111</v>
      </c>
      <c r="L10" s="198"/>
      <c r="M10" s="198" t="s">
        <v>111</v>
      </c>
      <c r="N10" s="198"/>
      <c r="O10" s="198" t="s">
        <v>111</v>
      </c>
      <c r="P10" s="198"/>
      <c r="Q10" s="198" t="s">
        <v>111</v>
      </c>
      <c r="R10" s="198"/>
      <c r="S10" s="198" t="s">
        <v>111</v>
      </c>
      <c r="T10" s="198"/>
      <c r="U10" s="198" t="s">
        <v>111</v>
      </c>
      <c r="V10" s="198"/>
    </row>
    <row r="11" spans="1:22" ht="157.5" customHeight="1" x14ac:dyDescent="0.2">
      <c r="A11" s="201">
        <v>2</v>
      </c>
      <c r="B11" s="202" t="s">
        <v>301</v>
      </c>
      <c r="C11" s="198" t="s">
        <v>302</v>
      </c>
      <c r="D11" s="198"/>
      <c r="E11" s="198" t="s">
        <v>362</v>
      </c>
      <c r="F11" s="198" t="s">
        <v>363</v>
      </c>
      <c r="G11" s="198" t="s">
        <v>302</v>
      </c>
      <c r="H11" s="198"/>
      <c r="I11" s="198" t="s">
        <v>364</v>
      </c>
      <c r="J11" s="198"/>
      <c r="K11" s="198" t="s">
        <v>302</v>
      </c>
      <c r="L11" s="198"/>
      <c r="M11" s="198" t="s">
        <v>364</v>
      </c>
      <c r="N11" s="198"/>
      <c r="O11" s="198" t="s">
        <v>302</v>
      </c>
      <c r="P11" s="198"/>
      <c r="Q11" s="198" t="s">
        <v>302</v>
      </c>
      <c r="R11" s="198"/>
      <c r="S11" s="198" t="s">
        <v>302</v>
      </c>
      <c r="T11" s="198"/>
      <c r="U11" s="198" t="s">
        <v>302</v>
      </c>
      <c r="V11" s="198"/>
    </row>
    <row r="12" spans="1:22" ht="94.5" customHeight="1" x14ac:dyDescent="0.2">
      <c r="A12" s="199">
        <v>3</v>
      </c>
      <c r="B12" s="202" t="s">
        <v>303</v>
      </c>
      <c r="C12" s="198" t="s">
        <v>111</v>
      </c>
      <c r="D12" s="198"/>
      <c r="E12" s="198" t="s">
        <v>362</v>
      </c>
      <c r="F12" s="198" t="s">
        <v>365</v>
      </c>
      <c r="G12" s="198" t="s">
        <v>111</v>
      </c>
      <c r="I12" s="198" t="s">
        <v>111</v>
      </c>
      <c r="J12" s="198"/>
      <c r="K12" s="198" t="s">
        <v>111</v>
      </c>
      <c r="L12" s="198"/>
      <c r="M12" s="198" t="s">
        <v>111</v>
      </c>
      <c r="O12" s="198" t="s">
        <v>111</v>
      </c>
      <c r="P12" s="198"/>
      <c r="Q12" s="198" t="s">
        <v>111</v>
      </c>
      <c r="R12" s="198"/>
      <c r="S12" s="198" t="s">
        <v>111</v>
      </c>
      <c r="T12" s="198"/>
      <c r="U12" s="198" t="s">
        <v>111</v>
      </c>
      <c r="V12" s="198"/>
    </row>
    <row r="13" spans="1:22" ht="165.75" customHeight="1" x14ac:dyDescent="0.2">
      <c r="A13" s="201">
        <v>4</v>
      </c>
      <c r="B13" s="202" t="s">
        <v>304</v>
      </c>
      <c r="C13" s="198" t="s">
        <v>111</v>
      </c>
      <c r="D13" s="198"/>
      <c r="E13" s="198" t="s">
        <v>111</v>
      </c>
      <c r="F13" s="198"/>
      <c r="G13" s="198" t="s">
        <v>111</v>
      </c>
      <c r="H13" s="198"/>
      <c r="I13" s="198" t="s">
        <v>111</v>
      </c>
      <c r="J13" s="198"/>
      <c r="K13" s="198" t="s">
        <v>292</v>
      </c>
      <c r="L13" s="198" t="s">
        <v>366</v>
      </c>
      <c r="M13" s="198" t="s">
        <v>111</v>
      </c>
      <c r="N13" s="198"/>
      <c r="O13" s="198" t="s">
        <v>111</v>
      </c>
      <c r="P13" s="198"/>
      <c r="Q13" s="198" t="s">
        <v>111</v>
      </c>
      <c r="R13" s="198"/>
      <c r="S13" s="198" t="s">
        <v>111</v>
      </c>
      <c r="T13" s="198"/>
      <c r="U13" s="198" t="s">
        <v>111</v>
      </c>
      <c r="V13" s="198"/>
    </row>
    <row r="14" spans="1:22" ht="214.5" customHeight="1" x14ac:dyDescent="0.2">
      <c r="A14" s="199">
        <v>5</v>
      </c>
      <c r="B14" s="202" t="s">
        <v>305</v>
      </c>
      <c r="C14" s="198" t="s">
        <v>362</v>
      </c>
      <c r="D14" s="198" t="s">
        <v>367</v>
      </c>
      <c r="E14" s="198" t="s">
        <v>362</v>
      </c>
      <c r="F14" s="198" t="s">
        <v>368</v>
      </c>
      <c r="G14" s="198" t="s">
        <v>111</v>
      </c>
      <c r="I14" s="198" t="s">
        <v>111</v>
      </c>
      <c r="J14" s="198"/>
      <c r="K14" s="198" t="s">
        <v>111</v>
      </c>
      <c r="L14" s="198"/>
      <c r="M14" s="198" t="s">
        <v>292</v>
      </c>
      <c r="N14" s="198" t="s">
        <v>369</v>
      </c>
      <c r="O14" s="198" t="s">
        <v>111</v>
      </c>
      <c r="P14" s="198"/>
      <c r="Q14" s="198" t="s">
        <v>292</v>
      </c>
      <c r="R14" s="198" t="s">
        <v>370</v>
      </c>
      <c r="S14" s="198" t="s">
        <v>111</v>
      </c>
      <c r="T14" s="203"/>
      <c r="U14" s="198" t="s">
        <v>111</v>
      </c>
      <c r="V14" s="203"/>
    </row>
    <row r="15" spans="1:22" ht="265.5" customHeight="1" x14ac:dyDescent="0.2">
      <c r="A15" s="201">
        <v>6</v>
      </c>
      <c r="B15" s="202" t="s">
        <v>306</v>
      </c>
      <c r="C15" s="198" t="s">
        <v>111</v>
      </c>
      <c r="D15" s="198"/>
      <c r="E15" s="198" t="s">
        <v>362</v>
      </c>
      <c r="F15" s="198" t="s">
        <v>371</v>
      </c>
      <c r="G15" s="198" t="s">
        <v>111</v>
      </c>
      <c r="H15" s="198"/>
      <c r="I15" s="198" t="s">
        <v>292</v>
      </c>
      <c r="J15" s="198" t="s">
        <v>372</v>
      </c>
      <c r="K15" s="198" t="s">
        <v>292</v>
      </c>
      <c r="L15" s="198" t="s">
        <v>373</v>
      </c>
      <c r="M15" s="198" t="s">
        <v>292</v>
      </c>
      <c r="N15" s="198" t="s">
        <v>374</v>
      </c>
      <c r="O15" s="198" t="s">
        <v>111</v>
      </c>
      <c r="P15" s="198"/>
      <c r="Q15" s="198" t="s">
        <v>292</v>
      </c>
      <c r="R15" s="198" t="s">
        <v>375</v>
      </c>
      <c r="S15" s="198" t="s">
        <v>292</v>
      </c>
      <c r="T15" s="198" t="s">
        <v>376</v>
      </c>
      <c r="U15" s="198" t="s">
        <v>292</v>
      </c>
      <c r="V15" s="198" t="s">
        <v>377</v>
      </c>
    </row>
    <row r="16" spans="1:22" ht="60" customHeight="1" x14ac:dyDescent="0.2">
      <c r="A16" s="199">
        <v>7</v>
      </c>
      <c r="B16" s="202" t="s">
        <v>307</v>
      </c>
      <c r="C16" s="198" t="s">
        <v>111</v>
      </c>
      <c r="D16" s="198"/>
      <c r="E16" s="198" t="s">
        <v>111</v>
      </c>
      <c r="F16" s="198"/>
      <c r="G16" s="198" t="s">
        <v>111</v>
      </c>
      <c r="H16" s="198"/>
      <c r="I16" s="198" t="s">
        <v>111</v>
      </c>
      <c r="J16" s="198"/>
      <c r="K16" s="198" t="s">
        <v>111</v>
      </c>
      <c r="L16" s="198"/>
      <c r="M16" s="198" t="s">
        <v>111</v>
      </c>
      <c r="N16" s="198"/>
      <c r="O16" s="198" t="s">
        <v>111</v>
      </c>
      <c r="P16" s="198"/>
      <c r="Q16" s="198" t="s">
        <v>111</v>
      </c>
      <c r="R16" s="198"/>
      <c r="S16" s="198" t="s">
        <v>111</v>
      </c>
      <c r="T16" s="198"/>
      <c r="U16" s="198" t="s">
        <v>111</v>
      </c>
      <c r="V16" s="198"/>
    </row>
    <row r="17" spans="1:22" ht="60" customHeight="1" x14ac:dyDescent="0.2">
      <c r="A17" s="201">
        <v>8</v>
      </c>
      <c r="B17" s="202" t="s">
        <v>308</v>
      </c>
      <c r="C17" s="198" t="s">
        <v>111</v>
      </c>
      <c r="D17" s="198"/>
      <c r="E17" s="198" t="s">
        <v>111</v>
      </c>
      <c r="F17" s="198"/>
      <c r="G17" s="198" t="s">
        <v>111</v>
      </c>
      <c r="H17" s="198"/>
      <c r="I17" s="198" t="s">
        <v>111</v>
      </c>
      <c r="J17" s="198"/>
      <c r="K17" s="198" t="s">
        <v>111</v>
      </c>
      <c r="L17" s="198"/>
      <c r="M17" s="198" t="s">
        <v>111</v>
      </c>
      <c r="N17" s="198"/>
      <c r="O17" s="198" t="s">
        <v>111</v>
      </c>
      <c r="P17" s="198"/>
      <c r="Q17" s="198" t="s">
        <v>111</v>
      </c>
      <c r="S17" s="198" t="s">
        <v>111</v>
      </c>
      <c r="T17" s="198"/>
      <c r="U17" s="198" t="s">
        <v>111</v>
      </c>
      <c r="V17" s="198"/>
    </row>
    <row r="18" spans="1:22" ht="60" customHeight="1" x14ac:dyDescent="0.2">
      <c r="A18" s="199">
        <v>9</v>
      </c>
      <c r="B18" s="202" t="s">
        <v>309</v>
      </c>
      <c r="C18" s="198" t="s">
        <v>111</v>
      </c>
      <c r="D18" s="198"/>
      <c r="E18" s="198" t="s">
        <v>111</v>
      </c>
      <c r="F18" s="198"/>
      <c r="G18" s="198" t="s">
        <v>111</v>
      </c>
      <c r="H18" s="198"/>
      <c r="I18" s="198" t="s">
        <v>111</v>
      </c>
      <c r="J18" s="198"/>
      <c r="K18" s="198" t="s">
        <v>111</v>
      </c>
      <c r="L18" s="198"/>
      <c r="M18" s="198" t="s">
        <v>111</v>
      </c>
      <c r="N18" s="198"/>
      <c r="O18" s="198" t="s">
        <v>111</v>
      </c>
      <c r="P18" s="198"/>
      <c r="Q18" s="198" t="s">
        <v>111</v>
      </c>
      <c r="S18" s="198" t="s">
        <v>111</v>
      </c>
      <c r="T18" s="198"/>
      <c r="U18" s="198" t="s">
        <v>111</v>
      </c>
      <c r="V18" s="198"/>
    </row>
    <row r="19" spans="1:22" ht="60" customHeight="1" x14ac:dyDescent="0.2">
      <c r="A19" s="201">
        <v>10</v>
      </c>
      <c r="B19" s="202" t="s">
        <v>310</v>
      </c>
      <c r="C19" s="198" t="s">
        <v>111</v>
      </c>
      <c r="D19" s="198"/>
      <c r="E19" s="198" t="s">
        <v>111</v>
      </c>
      <c r="F19" s="198"/>
      <c r="G19" s="198" t="s">
        <v>111</v>
      </c>
      <c r="H19" s="198"/>
      <c r="I19" s="198" t="s">
        <v>111</v>
      </c>
      <c r="J19" s="198"/>
      <c r="K19" s="198" t="s">
        <v>111</v>
      </c>
      <c r="L19" s="198"/>
      <c r="M19" s="198" t="s">
        <v>111</v>
      </c>
      <c r="N19" s="198"/>
      <c r="O19" s="198" t="s">
        <v>111</v>
      </c>
      <c r="P19" s="198"/>
      <c r="Q19" s="198" t="s">
        <v>111</v>
      </c>
      <c r="R19" s="198"/>
      <c r="S19" s="198" t="s">
        <v>111</v>
      </c>
      <c r="T19" s="198"/>
      <c r="U19" s="198" t="s">
        <v>111</v>
      </c>
      <c r="V19" s="198"/>
    </row>
    <row r="20" spans="1:22" ht="60" customHeight="1" x14ac:dyDescent="0.2">
      <c r="A20" s="199">
        <v>11</v>
      </c>
      <c r="B20" s="202" t="s">
        <v>311</v>
      </c>
      <c r="C20" s="198" t="s">
        <v>111</v>
      </c>
      <c r="D20" s="198"/>
      <c r="E20" s="198" t="s">
        <v>111</v>
      </c>
      <c r="F20" s="198"/>
      <c r="G20" s="198" t="s">
        <v>111</v>
      </c>
      <c r="H20" s="198"/>
      <c r="I20" s="198" t="s">
        <v>111</v>
      </c>
      <c r="J20" s="198"/>
      <c r="K20" s="198" t="s">
        <v>111</v>
      </c>
      <c r="L20" s="198"/>
      <c r="M20" s="198" t="s">
        <v>111</v>
      </c>
      <c r="N20" s="198"/>
      <c r="O20" s="198" t="s">
        <v>111</v>
      </c>
      <c r="P20" s="198"/>
      <c r="Q20" s="198" t="s">
        <v>111</v>
      </c>
      <c r="R20" s="198"/>
      <c r="S20" s="198" t="s">
        <v>111</v>
      </c>
      <c r="T20" s="198"/>
      <c r="U20" s="198" t="s">
        <v>111</v>
      </c>
      <c r="V20" s="198"/>
    </row>
    <row r="21" spans="1:22" ht="60" customHeight="1" x14ac:dyDescent="0.2">
      <c r="A21" s="201">
        <v>12</v>
      </c>
      <c r="B21" s="202" t="s">
        <v>312</v>
      </c>
      <c r="C21" s="198" t="s">
        <v>292</v>
      </c>
      <c r="D21" s="198" t="s">
        <v>378</v>
      </c>
      <c r="E21" s="198" t="s">
        <v>111</v>
      </c>
      <c r="F21" s="198"/>
      <c r="G21" s="198" t="s">
        <v>111</v>
      </c>
      <c r="H21" s="198"/>
      <c r="I21" s="198" t="s">
        <v>111</v>
      </c>
      <c r="J21" s="198"/>
      <c r="K21" s="198" t="s">
        <v>111</v>
      </c>
      <c r="L21" s="198"/>
      <c r="M21" s="198" t="s">
        <v>292</v>
      </c>
      <c r="N21" s="198" t="s">
        <v>378</v>
      </c>
      <c r="O21" s="198" t="s">
        <v>111</v>
      </c>
      <c r="P21" s="198"/>
      <c r="Q21" s="198" t="s">
        <v>292</v>
      </c>
      <c r="R21" s="198" t="s">
        <v>378</v>
      </c>
      <c r="S21" s="198" t="s">
        <v>111</v>
      </c>
      <c r="T21" s="204"/>
      <c r="U21" s="198" t="s">
        <v>111</v>
      </c>
      <c r="V21" s="204"/>
    </row>
    <row r="22" spans="1:22" ht="60" customHeight="1" x14ac:dyDescent="0.2">
      <c r="A22" s="199">
        <v>13</v>
      </c>
      <c r="B22" s="202" t="s">
        <v>313</v>
      </c>
      <c r="C22" s="198" t="s">
        <v>111</v>
      </c>
      <c r="D22" s="198"/>
      <c r="E22" s="198" t="s">
        <v>111</v>
      </c>
      <c r="F22" s="198"/>
      <c r="G22" s="198" t="s">
        <v>292</v>
      </c>
      <c r="H22" s="198" t="s">
        <v>379</v>
      </c>
      <c r="I22" s="198" t="s">
        <v>111</v>
      </c>
      <c r="J22" s="198"/>
      <c r="K22" s="198" t="s">
        <v>111</v>
      </c>
      <c r="L22" s="198"/>
      <c r="M22" s="198" t="s">
        <v>111</v>
      </c>
      <c r="N22" s="198"/>
      <c r="O22" s="198" t="s">
        <v>111</v>
      </c>
      <c r="P22" s="198"/>
      <c r="Q22" s="198" t="s">
        <v>111</v>
      </c>
      <c r="R22" s="198"/>
      <c r="S22" s="198" t="s">
        <v>111</v>
      </c>
      <c r="T22" s="198"/>
      <c r="U22" s="198" t="s">
        <v>111</v>
      </c>
      <c r="V22" s="198"/>
    </row>
    <row r="23" spans="1:22" ht="13.5" thickBot="1" x14ac:dyDescent="0.25">
      <c r="A23" s="97"/>
      <c r="B23" s="97"/>
      <c r="C23" s="97"/>
      <c r="D23" s="97"/>
      <c r="E23" s="97"/>
      <c r="F23" s="97"/>
      <c r="G23" s="97"/>
      <c r="H23" s="97"/>
      <c r="I23" s="97"/>
      <c r="J23" s="97"/>
      <c r="K23" s="97"/>
      <c r="L23" s="97"/>
      <c r="M23" s="97"/>
      <c r="N23" s="97"/>
      <c r="O23" s="97"/>
      <c r="P23" s="97"/>
      <c r="Q23" s="97"/>
      <c r="R23" s="97"/>
      <c r="S23" s="97"/>
      <c r="T23" s="97"/>
      <c r="U23" s="97"/>
      <c r="V23" s="97"/>
    </row>
    <row r="24" spans="1:22" s="98" customFormat="1" ht="19.5" customHeight="1" thickBot="1" x14ac:dyDescent="0.3">
      <c r="A24" s="220" t="s">
        <v>113</v>
      </c>
      <c r="B24" s="221"/>
      <c r="C24" s="216" t="s">
        <v>315</v>
      </c>
      <c r="D24" s="217"/>
      <c r="E24" s="216" t="s">
        <v>315</v>
      </c>
      <c r="F24" s="217"/>
      <c r="G24" s="216" t="s">
        <v>315</v>
      </c>
      <c r="H24" s="217"/>
      <c r="I24" s="216" t="s">
        <v>315</v>
      </c>
      <c r="J24" s="217"/>
      <c r="K24" s="216" t="s">
        <v>315</v>
      </c>
      <c r="L24" s="217"/>
      <c r="M24" s="216" t="s">
        <v>315</v>
      </c>
      <c r="N24" s="217"/>
      <c r="O24" s="222" t="s">
        <v>314</v>
      </c>
      <c r="P24" s="223"/>
      <c r="Q24" s="216" t="s">
        <v>315</v>
      </c>
      <c r="R24" s="217"/>
      <c r="S24" s="216" t="s">
        <v>315</v>
      </c>
      <c r="T24" s="217"/>
      <c r="U24" s="216" t="s">
        <v>315</v>
      </c>
      <c r="V24" s="217"/>
    </row>
    <row r="26" spans="1:22" ht="18.75" customHeight="1" x14ac:dyDescent="0.2">
      <c r="B26" s="102"/>
      <c r="C26" s="87"/>
      <c r="D26" s="87"/>
      <c r="E26" s="87"/>
      <c r="F26" s="87"/>
      <c r="G26" s="87"/>
      <c r="H26" s="87"/>
      <c r="I26" s="87"/>
      <c r="J26" s="87"/>
      <c r="K26" s="87"/>
      <c r="L26" s="87"/>
      <c r="M26" s="87"/>
      <c r="N26" s="87"/>
      <c r="O26" s="87"/>
      <c r="P26" s="87"/>
      <c r="Q26" s="87"/>
      <c r="R26" s="87"/>
      <c r="S26" s="87"/>
      <c r="U26" s="87"/>
    </row>
    <row r="27" spans="1:22" ht="12.75" customHeight="1" x14ac:dyDescent="0.2">
      <c r="C27" s="100"/>
      <c r="D27" s="100"/>
      <c r="E27" s="100"/>
      <c r="F27" s="100"/>
      <c r="G27" s="100"/>
      <c r="H27" s="100"/>
      <c r="I27" s="100"/>
      <c r="J27" s="100"/>
      <c r="K27" s="100"/>
      <c r="L27" s="100"/>
      <c r="M27" s="100"/>
      <c r="N27" s="100"/>
      <c r="O27" s="100"/>
      <c r="P27" s="100"/>
      <c r="Q27" s="100"/>
      <c r="R27" s="100"/>
      <c r="S27" s="100"/>
      <c r="U27" s="100"/>
    </row>
    <row r="28" spans="1:22" ht="12.75" customHeight="1" x14ac:dyDescent="0.2">
      <c r="C28" s="100"/>
      <c r="D28" s="100"/>
      <c r="E28" s="100"/>
      <c r="F28" s="100"/>
      <c r="G28" s="100"/>
      <c r="H28" s="100"/>
      <c r="I28" s="100"/>
      <c r="J28" s="100"/>
      <c r="K28" s="100"/>
      <c r="L28" s="100"/>
      <c r="M28" s="100"/>
      <c r="N28" s="100"/>
      <c r="O28" s="100"/>
      <c r="P28" s="100"/>
      <c r="Q28" s="100"/>
      <c r="R28" s="100"/>
      <c r="S28" s="100"/>
      <c r="U28" s="100"/>
    </row>
    <row r="29" spans="1:22" ht="17.25" customHeight="1" x14ac:dyDescent="0.2">
      <c r="B29" s="103"/>
      <c r="C29" s="103"/>
      <c r="D29" s="103"/>
      <c r="E29" s="103"/>
      <c r="F29" s="103"/>
      <c r="G29" s="103"/>
      <c r="H29" s="103"/>
      <c r="I29" s="103"/>
      <c r="J29" s="103"/>
      <c r="K29" s="103"/>
      <c r="L29" s="103"/>
      <c r="M29" s="103"/>
      <c r="N29" s="103"/>
      <c r="O29" s="103"/>
      <c r="P29" s="103"/>
      <c r="Q29" s="103"/>
      <c r="R29" s="103"/>
      <c r="S29" s="103"/>
      <c r="U29" s="103"/>
    </row>
    <row r="30" spans="1:22" ht="15" customHeight="1" x14ac:dyDescent="0.25">
      <c r="B30" s="104"/>
      <c r="C30" s="104"/>
      <c r="D30" s="104"/>
      <c r="E30" s="104"/>
      <c r="F30" s="104"/>
      <c r="G30" s="104"/>
      <c r="H30" s="104"/>
      <c r="I30" s="104"/>
      <c r="J30" s="104"/>
      <c r="K30" s="104"/>
      <c r="L30" s="104"/>
      <c r="M30" s="104"/>
      <c r="N30" s="104"/>
      <c r="O30" s="104"/>
      <c r="P30" s="104"/>
      <c r="Q30" s="104"/>
      <c r="R30" s="104"/>
      <c r="S30" s="104"/>
      <c r="U30" s="104"/>
    </row>
    <row r="31" spans="1:22" ht="14.25" customHeight="1" x14ac:dyDescent="0.25">
      <c r="B31" s="104"/>
      <c r="C31" s="104"/>
      <c r="D31" s="104"/>
      <c r="E31" s="104"/>
      <c r="F31" s="104"/>
      <c r="G31" s="104"/>
      <c r="H31" s="104"/>
      <c r="I31" s="104"/>
      <c r="J31" s="104"/>
      <c r="K31" s="104"/>
      <c r="L31" s="104"/>
      <c r="M31" s="104"/>
      <c r="N31" s="104"/>
      <c r="O31" s="104"/>
      <c r="P31" s="104"/>
      <c r="Q31" s="104"/>
      <c r="R31" s="104"/>
      <c r="S31" s="104"/>
      <c r="U31" s="104"/>
    </row>
    <row r="32" spans="1:22" ht="14.25" customHeight="1" x14ac:dyDescent="0.25">
      <c r="B32" s="104"/>
      <c r="C32" s="104"/>
      <c r="D32" s="104"/>
      <c r="E32" s="104"/>
      <c r="F32" s="104"/>
      <c r="G32" s="104"/>
      <c r="H32" s="104"/>
      <c r="I32" s="104"/>
      <c r="J32" s="104"/>
      <c r="K32" s="104"/>
      <c r="L32" s="104"/>
      <c r="M32" s="104"/>
      <c r="N32" s="104"/>
      <c r="O32" s="104"/>
      <c r="P32" s="104"/>
      <c r="Q32" s="104"/>
      <c r="R32" s="104"/>
      <c r="S32" s="104"/>
      <c r="T32" s="105"/>
      <c r="U32" s="104"/>
      <c r="V32" s="105"/>
    </row>
    <row r="33" spans="1:22" ht="14.25" customHeight="1" x14ac:dyDescent="0.25">
      <c r="B33" s="104"/>
      <c r="C33" s="104"/>
      <c r="D33" s="104"/>
      <c r="E33" s="104"/>
      <c r="F33" s="104"/>
      <c r="G33" s="104"/>
      <c r="H33" s="104"/>
      <c r="I33" s="104"/>
      <c r="J33" s="104"/>
      <c r="K33" s="104"/>
      <c r="L33" s="104"/>
      <c r="M33" s="104"/>
      <c r="N33" s="104"/>
      <c r="O33" s="104"/>
      <c r="P33" s="104"/>
      <c r="Q33" s="104"/>
      <c r="R33" s="104"/>
      <c r="S33" s="104"/>
      <c r="T33" s="105"/>
      <c r="U33" s="104"/>
      <c r="V33" s="105"/>
    </row>
    <row r="34" spans="1:22" ht="14.25" customHeight="1" x14ac:dyDescent="0.25">
      <c r="B34" s="104"/>
      <c r="C34" s="104"/>
      <c r="D34" s="104"/>
      <c r="E34" s="104"/>
      <c r="F34" s="104"/>
      <c r="G34" s="104"/>
      <c r="H34" s="104"/>
      <c r="I34" s="104"/>
      <c r="J34" s="104"/>
      <c r="K34" s="104"/>
      <c r="L34" s="104"/>
      <c r="M34" s="104"/>
      <c r="N34" s="104"/>
      <c r="O34" s="104"/>
      <c r="P34" s="104"/>
      <c r="Q34" s="104"/>
      <c r="R34" s="104"/>
    </row>
    <row r="35" spans="1:22" ht="14.25" customHeight="1" x14ac:dyDescent="0.25">
      <c r="B35" s="205" t="s">
        <v>117</v>
      </c>
      <c r="C35" s="205" t="s">
        <v>316</v>
      </c>
      <c r="D35" s="205"/>
      <c r="E35" s="130"/>
      <c r="F35" s="205" t="s">
        <v>380</v>
      </c>
      <c r="G35" s="206"/>
      <c r="H35" s="206"/>
      <c r="I35" s="130"/>
    </row>
    <row r="36" spans="1:22" ht="14.25" customHeight="1" x14ac:dyDescent="0.25">
      <c r="B36" s="206" t="s">
        <v>118</v>
      </c>
      <c r="C36" s="206" t="s">
        <v>381</v>
      </c>
      <c r="D36" s="206"/>
      <c r="E36" s="130"/>
      <c r="F36" s="206" t="s">
        <v>382</v>
      </c>
      <c r="G36" s="130"/>
      <c r="I36" s="130"/>
    </row>
    <row r="37" spans="1:22" ht="14.25" customHeight="1" x14ac:dyDescent="0.25">
      <c r="B37" s="206" t="s">
        <v>119</v>
      </c>
      <c r="C37" s="206"/>
      <c r="D37" s="206"/>
      <c r="E37" s="130"/>
      <c r="F37" s="130"/>
      <c r="G37" s="130"/>
      <c r="I37" s="130"/>
      <c r="T37" s="105"/>
      <c r="V37" s="105"/>
    </row>
    <row r="38" spans="1:22" ht="14.25" customHeight="1" x14ac:dyDescent="0.25">
      <c r="B38" s="104"/>
      <c r="C38" s="105"/>
      <c r="D38" s="105"/>
      <c r="E38" s="105"/>
      <c r="F38" s="105"/>
      <c r="G38" s="105"/>
      <c r="H38" s="105"/>
      <c r="I38" s="105"/>
      <c r="J38" s="105"/>
      <c r="K38" s="105"/>
      <c r="L38" s="105"/>
      <c r="M38" s="105"/>
      <c r="N38" s="105"/>
      <c r="O38" s="105"/>
      <c r="P38" s="105"/>
      <c r="Q38" s="105"/>
      <c r="R38" s="105"/>
      <c r="S38" s="105"/>
      <c r="T38" s="105"/>
      <c r="U38" s="105"/>
      <c r="V38" s="105"/>
    </row>
    <row r="44" spans="1:22" s="100" customFormat="1" x14ac:dyDescent="0.25">
      <c r="A44" s="99"/>
      <c r="C44" s="101"/>
      <c r="D44" s="101"/>
      <c r="E44" s="101"/>
      <c r="F44" s="101"/>
      <c r="G44" s="101"/>
      <c r="H44" s="101"/>
      <c r="I44" s="101"/>
      <c r="J44" s="101"/>
      <c r="K44" s="101"/>
      <c r="L44" s="101"/>
      <c r="M44" s="101"/>
      <c r="N44" s="101"/>
      <c r="O44" s="101"/>
      <c r="P44" s="101"/>
      <c r="Q44" s="101"/>
      <c r="R44" s="101"/>
      <c r="S44" s="101"/>
      <c r="T44" s="101"/>
      <c r="U44" s="101"/>
      <c r="V44" s="101"/>
    </row>
    <row r="45" spans="1:22" s="100" customFormat="1" x14ac:dyDescent="0.25">
      <c r="A45" s="99"/>
      <c r="C45" s="101"/>
      <c r="D45" s="101"/>
      <c r="E45" s="101"/>
      <c r="F45" s="101"/>
      <c r="G45" s="101"/>
      <c r="H45" s="101"/>
      <c r="I45" s="101"/>
      <c r="J45" s="101"/>
      <c r="K45" s="101"/>
      <c r="L45" s="101"/>
      <c r="M45" s="101"/>
      <c r="N45" s="101"/>
      <c r="O45" s="101"/>
      <c r="P45" s="101"/>
      <c r="Q45" s="101"/>
      <c r="R45" s="101"/>
      <c r="S45" s="101"/>
      <c r="T45" s="101"/>
      <c r="U45" s="101"/>
      <c r="V45" s="101"/>
    </row>
    <row r="46" spans="1:22" s="100" customFormat="1" x14ac:dyDescent="0.25">
      <c r="A46" s="99"/>
      <c r="C46" s="101"/>
      <c r="D46" s="101"/>
      <c r="E46" s="101"/>
      <c r="F46" s="101"/>
      <c r="G46" s="101"/>
      <c r="H46" s="101"/>
      <c r="I46" s="101"/>
      <c r="J46" s="101"/>
      <c r="K46" s="101"/>
      <c r="L46" s="101"/>
      <c r="M46" s="101"/>
      <c r="N46" s="101"/>
      <c r="O46" s="101"/>
      <c r="P46" s="101"/>
      <c r="Q46" s="101"/>
      <c r="R46" s="101"/>
      <c r="S46" s="101"/>
      <c r="T46" s="101"/>
      <c r="U46" s="101"/>
      <c r="V46" s="101"/>
    </row>
    <row r="47" spans="1:22" s="100" customFormat="1" x14ac:dyDescent="0.25">
      <c r="A47" s="99"/>
      <c r="C47" s="101"/>
      <c r="D47" s="101"/>
      <c r="E47" s="101"/>
      <c r="F47" s="101"/>
      <c r="G47" s="101"/>
      <c r="H47" s="101"/>
      <c r="I47" s="101"/>
      <c r="J47" s="101"/>
      <c r="K47" s="101"/>
      <c r="L47" s="101"/>
      <c r="M47" s="101"/>
      <c r="N47" s="101"/>
      <c r="O47" s="101"/>
      <c r="P47" s="101"/>
      <c r="Q47" s="101"/>
      <c r="R47" s="101"/>
      <c r="S47" s="101"/>
      <c r="T47" s="101"/>
      <c r="U47" s="101"/>
      <c r="V47" s="101"/>
    </row>
    <row r="48" spans="1:22" s="100" customFormat="1" x14ac:dyDescent="0.25">
      <c r="A48" s="99"/>
      <c r="C48" s="101"/>
      <c r="D48" s="101"/>
      <c r="E48" s="101"/>
      <c r="F48" s="101"/>
      <c r="G48" s="101"/>
      <c r="H48" s="101"/>
      <c r="I48" s="101"/>
      <c r="J48" s="101"/>
      <c r="K48" s="101"/>
      <c r="L48" s="101"/>
      <c r="M48" s="101"/>
      <c r="N48" s="101"/>
      <c r="O48" s="101"/>
      <c r="P48" s="101"/>
      <c r="Q48" s="101"/>
      <c r="R48" s="101"/>
      <c r="S48" s="101"/>
      <c r="T48" s="101"/>
      <c r="U48" s="101"/>
      <c r="V48" s="101"/>
    </row>
  </sheetData>
  <mergeCells count="39">
    <mergeCell ref="Q24:R24"/>
    <mergeCell ref="S24:T24"/>
    <mergeCell ref="U24:V24"/>
    <mergeCell ref="U7:V7"/>
    <mergeCell ref="B9:T9"/>
    <mergeCell ref="A24:B24"/>
    <mergeCell ref="C24:D24"/>
    <mergeCell ref="E24:F24"/>
    <mergeCell ref="G24:H24"/>
    <mergeCell ref="I24:J24"/>
    <mergeCell ref="K24:L24"/>
    <mergeCell ref="M24:N24"/>
    <mergeCell ref="O24:P24"/>
    <mergeCell ref="A6:A8"/>
    <mergeCell ref="B6:B7"/>
    <mergeCell ref="C6:D6"/>
    <mergeCell ref="U6:V6"/>
    <mergeCell ref="C7:D7"/>
    <mergeCell ref="E7:F7"/>
    <mergeCell ref="G7:H7"/>
    <mergeCell ref="I7:J7"/>
    <mergeCell ref="K7:L7"/>
    <mergeCell ref="M7:N7"/>
    <mergeCell ref="O7:P7"/>
    <mergeCell ref="Q7:R7"/>
    <mergeCell ref="S7:T7"/>
    <mergeCell ref="I6:J6"/>
    <mergeCell ref="K6:L6"/>
    <mergeCell ref="M6:N6"/>
    <mergeCell ref="O6:P6"/>
    <mergeCell ref="Q6:R6"/>
    <mergeCell ref="S6:T6"/>
    <mergeCell ref="E6:F6"/>
    <mergeCell ref="G6:H6"/>
    <mergeCell ref="C1:T1"/>
    <mergeCell ref="C2:T2"/>
    <mergeCell ref="C3:T3"/>
    <mergeCell ref="C4:T4"/>
    <mergeCell ref="C5:T5"/>
  </mergeCells>
  <conditionalFormatting sqref="O12:T12 I12:M12 C12:G12 C14:G14 C15:T16 C22:T22 C21:S21 C19:T20 S17:T18 C13:T13 C17:Q18 C10:T11 I14:T14">
    <cfRule type="cellIs" dxfId="176" priority="15" operator="equal">
      <formula>"NO"</formula>
    </cfRule>
  </conditionalFormatting>
  <conditionalFormatting sqref="C24">
    <cfRule type="cellIs" dxfId="175" priority="14" operator="equal">
      <formula>"NO HABIL"</formula>
    </cfRule>
  </conditionalFormatting>
  <conditionalFormatting sqref="E24">
    <cfRule type="cellIs" dxfId="174" priority="13" operator="equal">
      <formula>"NO HABIL"</formula>
    </cfRule>
  </conditionalFormatting>
  <conditionalFormatting sqref="G24">
    <cfRule type="cellIs" dxfId="173" priority="12" operator="equal">
      <formula>"NO HABIL"</formula>
    </cfRule>
  </conditionalFormatting>
  <conditionalFormatting sqref="I24">
    <cfRule type="cellIs" dxfId="172" priority="11" operator="equal">
      <formula>"NO HABIL"</formula>
    </cfRule>
  </conditionalFormatting>
  <conditionalFormatting sqref="K24">
    <cfRule type="cellIs" dxfId="171" priority="10" operator="equal">
      <formula>"NO HABIL"</formula>
    </cfRule>
  </conditionalFormatting>
  <conditionalFormatting sqref="M24">
    <cfRule type="cellIs" dxfId="170" priority="9" operator="equal">
      <formula>"NO HABIL"</formula>
    </cfRule>
  </conditionalFormatting>
  <conditionalFormatting sqref="O24">
    <cfRule type="cellIs" dxfId="169" priority="8" operator="equal">
      <formula>"NO HABIL"</formula>
    </cfRule>
  </conditionalFormatting>
  <conditionalFormatting sqref="Q24">
    <cfRule type="cellIs" dxfId="168" priority="7" operator="equal">
      <formula>"NO HABIL"</formula>
    </cfRule>
  </conditionalFormatting>
  <conditionalFormatting sqref="S24">
    <cfRule type="cellIs" dxfId="167" priority="6" operator="equal">
      <formula>"NO HABIL"</formula>
    </cfRule>
  </conditionalFormatting>
  <conditionalFormatting sqref="U22:V22 U21 U10:V10 U16:V20 U13:V13 V11:V12 V14:V15">
    <cfRule type="cellIs" dxfId="166" priority="5" operator="equal">
      <formula>"NO"</formula>
    </cfRule>
  </conditionalFormatting>
  <conditionalFormatting sqref="U24">
    <cfRule type="cellIs" dxfId="165" priority="4" operator="equal">
      <formula>"NO HABIL"</formula>
    </cfRule>
  </conditionalFormatting>
  <conditionalFormatting sqref="U14">
    <cfRule type="cellIs" dxfId="164" priority="3" operator="equal">
      <formula>"NO"</formula>
    </cfRule>
  </conditionalFormatting>
  <conditionalFormatting sqref="U11:U12">
    <cfRule type="cellIs" dxfId="163" priority="2" operator="equal">
      <formula>"NO"</formula>
    </cfRule>
  </conditionalFormatting>
  <conditionalFormatting sqref="U15">
    <cfRule type="cellIs" dxfId="162" priority="1" operator="equal">
      <formula>"NO"</formula>
    </cfRule>
  </conditionalFormatting>
  <pageMargins left="0.59055118110236227" right="0.59055118110236227" top="0.59055118110236227" bottom="0.59055118110236227" header="0.31496062992125984" footer="0.31496062992125984"/>
  <pageSetup scale="26"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V41"/>
  <sheetViews>
    <sheetView tabSelected="1" view="pageBreakPreview" zoomScale="75" zoomScaleNormal="75" zoomScaleSheetLayoutView="75" zoomScalePageLayoutView="70" workbookViewId="0">
      <pane xSplit="2" ySplit="11" topLeftCell="C12" activePane="bottomRight" state="frozen"/>
      <selection pane="topRight" activeCell="C1" sqref="C1"/>
      <selection pane="bottomLeft" activeCell="A12" sqref="A12"/>
      <selection pane="bottomRight" activeCell="M11" sqref="M11"/>
    </sheetView>
  </sheetViews>
  <sheetFormatPr baseColWidth="10" defaultColWidth="11.42578125" defaultRowHeight="12.75" x14ac:dyDescent="0.2"/>
  <cols>
    <col min="1" max="1" width="6" style="99" customWidth="1"/>
    <col min="2" max="2" width="61.7109375" style="100" customWidth="1"/>
    <col min="3" max="3" width="15.7109375" style="101" customWidth="1"/>
    <col min="4" max="4" width="25.7109375" style="101" customWidth="1"/>
    <col min="5" max="5" width="15.7109375" style="100" customWidth="1"/>
    <col min="6" max="6" width="25.7109375" style="100" customWidth="1"/>
    <col min="7" max="7" width="15.7109375" style="100" customWidth="1"/>
    <col min="8" max="8" width="25.7109375" style="100" customWidth="1"/>
    <col min="9" max="9" width="15.7109375" style="101" customWidth="1"/>
    <col min="10" max="10" width="25.7109375" style="101" customWidth="1"/>
    <col min="11" max="11" width="15.7109375" style="100" customWidth="1"/>
    <col min="12" max="12" width="25.7109375" style="100" customWidth="1"/>
    <col min="13" max="13" width="15.7109375" style="100" customWidth="1"/>
    <col min="14" max="14" width="25.7109375" style="100" customWidth="1"/>
    <col min="15" max="15" width="15.7109375" style="101" customWidth="1"/>
    <col min="16" max="16" width="25.7109375" style="101" customWidth="1"/>
    <col min="17" max="17" width="15.7109375" style="100" customWidth="1"/>
    <col min="18" max="18" width="25.7109375" style="100" customWidth="1"/>
    <col min="19" max="19" width="15.7109375" style="100" customWidth="1"/>
    <col min="20" max="20" width="25.7109375" style="100" customWidth="1"/>
    <col min="21" max="21" width="15.7109375" style="100" customWidth="1"/>
    <col min="22" max="22" width="25.7109375" style="100" customWidth="1"/>
    <col min="23" max="16384" width="11.42578125" style="90"/>
  </cols>
  <sheetData>
    <row r="1" spans="1:22" s="85" customFormat="1" ht="17.25" customHeight="1" x14ac:dyDescent="0.25">
      <c r="A1" s="126" t="s">
        <v>127</v>
      </c>
      <c r="B1" s="84"/>
      <c r="C1" s="84"/>
      <c r="D1" s="84"/>
      <c r="E1" s="84"/>
      <c r="F1" s="84"/>
      <c r="G1" s="84"/>
      <c r="H1" s="84"/>
      <c r="I1" s="84"/>
      <c r="J1" s="84"/>
      <c r="K1" s="84"/>
      <c r="L1" s="84"/>
      <c r="M1" s="84"/>
      <c r="N1" s="84"/>
      <c r="O1" s="84"/>
      <c r="P1" s="84"/>
      <c r="Q1" s="84"/>
      <c r="R1" s="84"/>
      <c r="S1" s="84"/>
      <c r="T1" s="84"/>
      <c r="U1" s="84"/>
      <c r="V1" s="84"/>
    </row>
    <row r="2" spans="1:22" s="85" customFormat="1" ht="17.25" customHeight="1" x14ac:dyDescent="0.25">
      <c r="A2" s="126" t="s">
        <v>128</v>
      </c>
      <c r="B2" s="84"/>
      <c r="C2" s="84"/>
      <c r="D2" s="84"/>
      <c r="E2" s="84"/>
      <c r="F2" s="84"/>
      <c r="G2" s="84"/>
      <c r="H2" s="84"/>
      <c r="I2" s="84"/>
      <c r="J2" s="84"/>
      <c r="K2" s="84"/>
      <c r="L2" s="84"/>
      <c r="M2" s="84"/>
      <c r="N2" s="84"/>
      <c r="O2" s="84"/>
      <c r="P2" s="84"/>
      <c r="Q2" s="84"/>
      <c r="R2" s="84"/>
      <c r="S2" s="84"/>
      <c r="T2" s="84"/>
      <c r="U2" s="84"/>
      <c r="V2" s="84"/>
    </row>
    <row r="3" spans="1:22" s="85" customFormat="1" ht="8.25" customHeight="1" x14ac:dyDescent="0.25">
      <c r="A3" s="86"/>
      <c r="B3" s="86"/>
      <c r="C3" s="86"/>
      <c r="D3" s="126"/>
      <c r="E3" s="86"/>
      <c r="F3" s="86"/>
      <c r="G3" s="86"/>
      <c r="H3" s="86"/>
      <c r="I3" s="86"/>
      <c r="J3" s="126"/>
      <c r="K3" s="86"/>
      <c r="L3" s="86"/>
      <c r="M3" s="86"/>
      <c r="N3" s="86"/>
      <c r="O3" s="86"/>
      <c r="P3" s="126"/>
      <c r="Q3" s="86"/>
      <c r="R3" s="86"/>
      <c r="S3" s="86"/>
      <c r="T3" s="86"/>
      <c r="U3" s="86"/>
      <c r="V3" s="86"/>
    </row>
    <row r="4" spans="1:22" s="85" customFormat="1" ht="17.25" customHeight="1" x14ac:dyDescent="0.25">
      <c r="A4" s="126" t="s">
        <v>346</v>
      </c>
      <c r="B4" s="84"/>
      <c r="C4" s="84"/>
      <c r="D4" s="84"/>
      <c r="E4" s="84"/>
      <c r="F4" s="84"/>
      <c r="G4" s="84"/>
      <c r="H4" s="84"/>
      <c r="I4" s="84"/>
      <c r="J4" s="84"/>
      <c r="K4" s="84"/>
      <c r="L4" s="84"/>
      <c r="M4" s="84"/>
      <c r="N4" s="84"/>
      <c r="O4" s="84"/>
      <c r="P4" s="84"/>
      <c r="Q4" s="84"/>
      <c r="R4" s="84"/>
      <c r="S4" s="84"/>
      <c r="T4" s="84"/>
      <c r="U4" s="84"/>
      <c r="V4" s="84"/>
    </row>
    <row r="5" spans="1:22" s="85" customFormat="1" ht="16.5" customHeight="1" x14ac:dyDescent="0.25">
      <c r="A5" s="126" t="s">
        <v>129</v>
      </c>
      <c r="B5" s="84"/>
      <c r="C5" s="84"/>
      <c r="D5" s="84"/>
      <c r="E5" s="84"/>
      <c r="F5" s="84"/>
      <c r="G5" s="84"/>
      <c r="H5" s="84"/>
      <c r="I5" s="84"/>
      <c r="J5" s="84"/>
      <c r="K5" s="84"/>
      <c r="L5" s="84"/>
      <c r="M5" s="84"/>
      <c r="N5" s="84"/>
      <c r="O5" s="84"/>
      <c r="P5" s="84"/>
      <c r="Q5" s="84"/>
      <c r="R5" s="84"/>
      <c r="S5" s="84"/>
      <c r="T5" s="84"/>
      <c r="U5" s="84"/>
      <c r="V5" s="84"/>
    </row>
    <row r="6" spans="1:22" s="85" customFormat="1" ht="9.75" customHeight="1" x14ac:dyDescent="0.25">
      <c r="A6" s="86"/>
      <c r="B6" s="86"/>
      <c r="C6" s="86"/>
      <c r="D6" s="126"/>
      <c r="E6" s="86"/>
      <c r="F6" s="86"/>
      <c r="G6" s="86"/>
      <c r="H6" s="86"/>
      <c r="I6" s="86"/>
      <c r="J6" s="126"/>
      <c r="K6" s="86"/>
      <c r="L6" s="86"/>
      <c r="M6" s="86"/>
      <c r="N6" s="86"/>
      <c r="O6" s="86"/>
      <c r="P6" s="126"/>
      <c r="Q6" s="86"/>
      <c r="R6" s="86"/>
      <c r="S6" s="86"/>
      <c r="T6" s="86"/>
      <c r="U6" s="86"/>
      <c r="V6" s="86"/>
    </row>
    <row r="7" spans="1:22" s="127" customFormat="1" ht="71.25" customHeight="1" x14ac:dyDescent="0.25">
      <c r="A7" s="230" t="s">
        <v>347</v>
      </c>
      <c r="B7" s="230"/>
      <c r="C7" s="123"/>
      <c r="D7" s="123"/>
      <c r="E7" s="123"/>
      <c r="F7" s="123"/>
      <c r="G7" s="125"/>
      <c r="H7" s="125"/>
      <c r="I7" s="194"/>
      <c r="J7" s="194"/>
      <c r="K7" s="194"/>
      <c r="L7" s="194"/>
      <c r="M7" s="194"/>
      <c r="N7" s="194"/>
      <c r="O7" s="194"/>
      <c r="P7" s="194"/>
      <c r="Q7" s="194"/>
      <c r="R7" s="194"/>
      <c r="S7" s="194"/>
      <c r="T7" s="194"/>
      <c r="U7" s="194"/>
      <c r="V7" s="194"/>
    </row>
    <row r="8" spans="1:22" ht="9.75" customHeight="1" x14ac:dyDescent="0.2">
      <c r="A8" s="128"/>
      <c r="B8" s="129"/>
      <c r="C8" s="130"/>
      <c r="D8" s="130"/>
      <c r="E8" s="129"/>
      <c r="F8" s="129"/>
      <c r="G8" s="129"/>
      <c r="H8" s="129"/>
      <c r="I8" s="130"/>
      <c r="J8" s="130"/>
      <c r="K8" s="129"/>
      <c r="L8" s="129"/>
      <c r="M8" s="129"/>
      <c r="N8" s="129"/>
      <c r="O8" s="130"/>
      <c r="P8" s="130"/>
      <c r="Q8" s="129"/>
      <c r="R8" s="129"/>
      <c r="S8" s="129"/>
      <c r="T8" s="129"/>
      <c r="U8" s="129"/>
      <c r="V8" s="129"/>
    </row>
    <row r="9" spans="1:22" ht="15.75" x14ac:dyDescent="0.2">
      <c r="A9" s="131"/>
      <c r="B9" s="132"/>
      <c r="C9" s="231">
        <v>1</v>
      </c>
      <c r="D9" s="231"/>
      <c r="E9" s="231">
        <v>2</v>
      </c>
      <c r="F9" s="231"/>
      <c r="G9" s="231">
        <v>3</v>
      </c>
      <c r="H9" s="231"/>
      <c r="I9" s="231">
        <v>4</v>
      </c>
      <c r="J9" s="231"/>
      <c r="K9" s="231">
        <v>5</v>
      </c>
      <c r="L9" s="231"/>
      <c r="M9" s="231">
        <v>6</v>
      </c>
      <c r="N9" s="231"/>
      <c r="O9" s="231">
        <v>7</v>
      </c>
      <c r="P9" s="231"/>
      <c r="Q9" s="231">
        <v>8</v>
      </c>
      <c r="R9" s="231"/>
      <c r="S9" s="231">
        <v>9</v>
      </c>
      <c r="T9" s="231"/>
      <c r="U9" s="231">
        <v>10</v>
      </c>
      <c r="V9" s="231"/>
    </row>
    <row r="10" spans="1:22" ht="53.25" customHeight="1" x14ac:dyDescent="0.2">
      <c r="A10" s="233" t="s">
        <v>0</v>
      </c>
      <c r="B10" s="235" t="s">
        <v>107</v>
      </c>
      <c r="C10" s="232" t="s">
        <v>317</v>
      </c>
      <c r="D10" s="232"/>
      <c r="E10" s="232" t="s">
        <v>323</v>
      </c>
      <c r="F10" s="232"/>
      <c r="G10" s="232" t="s">
        <v>326</v>
      </c>
      <c r="H10" s="232"/>
      <c r="I10" s="232" t="s">
        <v>329</v>
      </c>
      <c r="J10" s="232"/>
      <c r="K10" s="232" t="s">
        <v>330</v>
      </c>
      <c r="L10" s="232"/>
      <c r="M10" s="232" t="s">
        <v>333</v>
      </c>
      <c r="N10" s="232"/>
      <c r="O10" s="232" t="s">
        <v>335</v>
      </c>
      <c r="P10" s="232"/>
      <c r="Q10" s="232" t="s">
        <v>337</v>
      </c>
      <c r="R10" s="232"/>
      <c r="S10" s="232" t="s">
        <v>340</v>
      </c>
      <c r="T10" s="232"/>
      <c r="U10" s="232" t="s">
        <v>342</v>
      </c>
      <c r="V10" s="232"/>
    </row>
    <row r="11" spans="1:22" ht="27" customHeight="1" x14ac:dyDescent="0.2">
      <c r="A11" s="234"/>
      <c r="B11" s="236"/>
      <c r="C11" s="133" t="s">
        <v>108</v>
      </c>
      <c r="D11" s="134" t="s">
        <v>109</v>
      </c>
      <c r="E11" s="133" t="s">
        <v>108</v>
      </c>
      <c r="F11" s="134" t="s">
        <v>109</v>
      </c>
      <c r="G11" s="133" t="s">
        <v>108</v>
      </c>
      <c r="H11" s="134" t="s">
        <v>109</v>
      </c>
      <c r="I11" s="133" t="s">
        <v>108</v>
      </c>
      <c r="J11" s="134" t="s">
        <v>109</v>
      </c>
      <c r="K11" s="133" t="s">
        <v>108</v>
      </c>
      <c r="L11" s="134" t="s">
        <v>109</v>
      </c>
      <c r="M11" s="133" t="s">
        <v>108</v>
      </c>
      <c r="N11" s="134" t="s">
        <v>109</v>
      </c>
      <c r="O11" s="133" t="s">
        <v>108</v>
      </c>
      <c r="P11" s="134" t="s">
        <v>109</v>
      </c>
      <c r="Q11" s="133" t="s">
        <v>108</v>
      </c>
      <c r="R11" s="134" t="s">
        <v>109</v>
      </c>
      <c r="S11" s="133" t="s">
        <v>108</v>
      </c>
      <c r="T11" s="134" t="s">
        <v>109</v>
      </c>
      <c r="U11" s="133" t="s">
        <v>108</v>
      </c>
      <c r="V11" s="134" t="s">
        <v>109</v>
      </c>
    </row>
    <row r="12" spans="1:22" ht="14.45" customHeight="1" x14ac:dyDescent="0.2">
      <c r="A12" s="124">
        <v>2.2000000000000002</v>
      </c>
      <c r="B12" s="135" t="s">
        <v>130</v>
      </c>
      <c r="C12" s="136"/>
      <c r="D12" s="136"/>
      <c r="E12" s="136"/>
      <c r="F12" s="136"/>
      <c r="G12" s="136"/>
      <c r="H12" s="136"/>
      <c r="I12" s="136"/>
      <c r="J12" s="136"/>
      <c r="K12" s="136"/>
      <c r="L12" s="136"/>
      <c r="M12" s="136"/>
      <c r="N12" s="136"/>
      <c r="O12" s="136"/>
      <c r="P12" s="136"/>
      <c r="Q12" s="136"/>
      <c r="R12" s="136"/>
      <c r="S12" s="136"/>
      <c r="T12" s="136"/>
      <c r="U12" s="136"/>
      <c r="V12" s="136"/>
    </row>
    <row r="13" spans="1:22" ht="28.5" customHeight="1" x14ac:dyDescent="0.2">
      <c r="A13" s="137"/>
      <c r="B13" s="138" t="s">
        <v>348</v>
      </c>
      <c r="C13" s="134" t="s">
        <v>111</v>
      </c>
      <c r="D13" s="139" t="s">
        <v>131</v>
      </c>
      <c r="E13" s="134" t="s">
        <v>111</v>
      </c>
      <c r="F13" s="139" t="s">
        <v>131</v>
      </c>
      <c r="G13" s="134" t="s">
        <v>111</v>
      </c>
      <c r="H13" s="139" t="s">
        <v>131</v>
      </c>
      <c r="I13" s="134" t="s">
        <v>111</v>
      </c>
      <c r="J13" s="139" t="s">
        <v>131</v>
      </c>
      <c r="K13" s="134" t="s">
        <v>111</v>
      </c>
      <c r="L13" s="139" t="s">
        <v>131</v>
      </c>
      <c r="M13" s="134" t="s">
        <v>111</v>
      </c>
      <c r="N13" s="139" t="s">
        <v>131</v>
      </c>
      <c r="O13" s="134" t="s">
        <v>111</v>
      </c>
      <c r="P13" s="139" t="s">
        <v>131</v>
      </c>
      <c r="Q13" s="134" t="s">
        <v>111</v>
      </c>
      <c r="R13" s="139" t="s">
        <v>131</v>
      </c>
      <c r="S13" s="134" t="s">
        <v>111</v>
      </c>
      <c r="T13" s="139" t="s">
        <v>131</v>
      </c>
      <c r="U13" s="134" t="s">
        <v>111</v>
      </c>
      <c r="V13" s="139" t="s">
        <v>131</v>
      </c>
    </row>
    <row r="14" spans="1:22" ht="24.75" customHeight="1" x14ac:dyDescent="0.2">
      <c r="A14" s="137"/>
      <c r="B14" s="140" t="s">
        <v>350</v>
      </c>
      <c r="C14" s="134" t="s">
        <v>111</v>
      </c>
      <c r="D14" s="139" t="s">
        <v>131</v>
      </c>
      <c r="E14" s="134" t="s">
        <v>111</v>
      </c>
      <c r="F14" s="139" t="s">
        <v>131</v>
      </c>
      <c r="G14" s="134" t="s">
        <v>111</v>
      </c>
      <c r="H14" s="139" t="s">
        <v>131</v>
      </c>
      <c r="I14" s="134" t="s">
        <v>111</v>
      </c>
      <c r="J14" s="139" t="s">
        <v>131</v>
      </c>
      <c r="K14" s="134" t="s">
        <v>111</v>
      </c>
      <c r="L14" s="139" t="s">
        <v>131</v>
      </c>
      <c r="M14" s="134" t="s">
        <v>111</v>
      </c>
      <c r="N14" s="139" t="s">
        <v>131</v>
      </c>
      <c r="O14" s="134" t="s">
        <v>111</v>
      </c>
      <c r="P14" s="139" t="s">
        <v>131</v>
      </c>
      <c r="Q14" s="134" t="s">
        <v>111</v>
      </c>
      <c r="R14" s="139" t="s">
        <v>131</v>
      </c>
      <c r="S14" s="134" t="s">
        <v>111</v>
      </c>
      <c r="T14" s="139" t="s">
        <v>131</v>
      </c>
      <c r="U14" s="134" t="s">
        <v>111</v>
      </c>
      <c r="V14" s="139" t="s">
        <v>131</v>
      </c>
    </row>
    <row r="15" spans="1:22" ht="24.75" customHeight="1" x14ac:dyDescent="0.2">
      <c r="A15" s="137"/>
      <c r="B15" s="140" t="s">
        <v>351</v>
      </c>
      <c r="C15" s="134" t="s">
        <v>111</v>
      </c>
      <c r="D15" s="139" t="s">
        <v>131</v>
      </c>
      <c r="E15" s="134" t="s">
        <v>111</v>
      </c>
      <c r="F15" s="139" t="s">
        <v>131</v>
      </c>
      <c r="G15" s="134" t="s">
        <v>111</v>
      </c>
      <c r="H15" s="139" t="s">
        <v>131</v>
      </c>
      <c r="I15" s="134" t="s">
        <v>111</v>
      </c>
      <c r="J15" s="139" t="s">
        <v>131</v>
      </c>
      <c r="K15" s="134" t="s">
        <v>111</v>
      </c>
      <c r="L15" s="139" t="s">
        <v>131</v>
      </c>
      <c r="M15" s="134" t="s">
        <v>111</v>
      </c>
      <c r="N15" s="139" t="s">
        <v>131</v>
      </c>
      <c r="O15" s="134" t="s">
        <v>111</v>
      </c>
      <c r="P15" s="139" t="s">
        <v>131</v>
      </c>
      <c r="Q15" s="134" t="s">
        <v>111</v>
      </c>
      <c r="R15" s="139" t="s">
        <v>131</v>
      </c>
      <c r="S15" s="134" t="s">
        <v>111</v>
      </c>
      <c r="T15" s="139" t="s">
        <v>131</v>
      </c>
      <c r="U15" s="134" t="s">
        <v>111</v>
      </c>
      <c r="V15" s="139" t="s">
        <v>131</v>
      </c>
    </row>
    <row r="16" spans="1:22" ht="24.75" customHeight="1" x14ac:dyDescent="0.2">
      <c r="A16" s="124"/>
      <c r="B16" s="140" t="s">
        <v>352</v>
      </c>
      <c r="C16" s="134" t="s">
        <v>111</v>
      </c>
      <c r="D16" s="139" t="s">
        <v>131</v>
      </c>
      <c r="E16" s="134" t="s">
        <v>111</v>
      </c>
      <c r="F16" s="139" t="s">
        <v>131</v>
      </c>
      <c r="G16" s="134" t="s">
        <v>111</v>
      </c>
      <c r="H16" s="139" t="s">
        <v>131</v>
      </c>
      <c r="I16" s="134" t="s">
        <v>111</v>
      </c>
      <c r="J16" s="139" t="s">
        <v>131</v>
      </c>
      <c r="K16" s="134" t="s">
        <v>111</v>
      </c>
      <c r="L16" s="139" t="s">
        <v>131</v>
      </c>
      <c r="M16" s="134" t="s">
        <v>111</v>
      </c>
      <c r="N16" s="139" t="s">
        <v>131</v>
      </c>
      <c r="O16" s="134" t="s">
        <v>111</v>
      </c>
      <c r="P16" s="139" t="s">
        <v>131</v>
      </c>
      <c r="Q16" s="134" t="s">
        <v>292</v>
      </c>
      <c r="R16" s="139" t="s">
        <v>131</v>
      </c>
      <c r="S16" s="134" t="s">
        <v>111</v>
      </c>
      <c r="T16" s="139" t="s">
        <v>131</v>
      </c>
      <c r="U16" s="134" t="s">
        <v>111</v>
      </c>
      <c r="V16" s="139" t="s">
        <v>131</v>
      </c>
    </row>
    <row r="17" spans="1:22" ht="24.75" customHeight="1" x14ac:dyDescent="0.2">
      <c r="A17" s="124"/>
      <c r="B17" s="140" t="s">
        <v>294</v>
      </c>
      <c r="C17" s="134" t="s">
        <v>111</v>
      </c>
      <c r="D17" s="139" t="s">
        <v>131</v>
      </c>
      <c r="E17" s="134" t="s">
        <v>111</v>
      </c>
      <c r="F17" s="139" t="s">
        <v>131</v>
      </c>
      <c r="G17" s="134" t="s">
        <v>111</v>
      </c>
      <c r="H17" s="139" t="s">
        <v>131</v>
      </c>
      <c r="I17" s="134" t="s">
        <v>111</v>
      </c>
      <c r="J17" s="139" t="s">
        <v>131</v>
      </c>
      <c r="K17" s="134" t="s">
        <v>111</v>
      </c>
      <c r="L17" s="139" t="s">
        <v>131</v>
      </c>
      <c r="M17" s="134" t="s">
        <v>111</v>
      </c>
      <c r="N17" s="139" t="s">
        <v>131</v>
      </c>
      <c r="O17" s="134" t="s">
        <v>111</v>
      </c>
      <c r="P17" s="139" t="s">
        <v>131</v>
      </c>
      <c r="Q17" s="134" t="s">
        <v>111</v>
      </c>
      <c r="R17" s="139" t="s">
        <v>131</v>
      </c>
      <c r="S17" s="134" t="s">
        <v>111</v>
      </c>
      <c r="T17" s="139" t="s">
        <v>131</v>
      </c>
      <c r="U17" s="134" t="s">
        <v>111</v>
      </c>
      <c r="V17" s="139" t="s">
        <v>131</v>
      </c>
    </row>
    <row r="18" spans="1:22" ht="24.75" customHeight="1" x14ac:dyDescent="0.2">
      <c r="A18" s="124"/>
      <c r="B18" s="140" t="s">
        <v>353</v>
      </c>
      <c r="C18" s="134" t="s">
        <v>111</v>
      </c>
      <c r="D18" s="139" t="s">
        <v>131</v>
      </c>
      <c r="E18" s="134" t="s">
        <v>111</v>
      </c>
      <c r="F18" s="139" t="s">
        <v>131</v>
      </c>
      <c r="G18" s="134" t="s">
        <v>111</v>
      </c>
      <c r="H18" s="139" t="s">
        <v>131</v>
      </c>
      <c r="I18" s="134" t="s">
        <v>111</v>
      </c>
      <c r="J18" s="139" t="s">
        <v>131</v>
      </c>
      <c r="K18" s="134" t="s">
        <v>111</v>
      </c>
      <c r="L18" s="139" t="s">
        <v>131</v>
      </c>
      <c r="M18" s="134" t="s">
        <v>111</v>
      </c>
      <c r="N18" s="139" t="s">
        <v>131</v>
      </c>
      <c r="O18" s="134" t="s">
        <v>111</v>
      </c>
      <c r="P18" s="139" t="s">
        <v>131</v>
      </c>
      <c r="Q18" s="134" t="s">
        <v>111</v>
      </c>
      <c r="R18" s="139" t="s">
        <v>131</v>
      </c>
      <c r="S18" s="134" t="s">
        <v>111</v>
      </c>
      <c r="T18" s="139" t="s">
        <v>131</v>
      </c>
      <c r="U18" s="134" t="s">
        <v>111</v>
      </c>
      <c r="V18" s="139" t="s">
        <v>131</v>
      </c>
    </row>
    <row r="19" spans="1:22" ht="24" customHeight="1" thickBot="1" x14ac:dyDescent="0.25">
      <c r="A19" s="141"/>
      <c r="B19" s="142"/>
      <c r="C19" s="134"/>
      <c r="D19" s="143"/>
      <c r="E19" s="134"/>
      <c r="F19" s="143"/>
      <c r="G19" s="134"/>
      <c r="H19" s="143"/>
      <c r="I19" s="134"/>
      <c r="J19" s="143"/>
      <c r="K19" s="134"/>
      <c r="L19" s="143"/>
      <c r="M19" s="134"/>
      <c r="N19" s="143"/>
      <c r="O19" s="134"/>
      <c r="P19" s="143"/>
      <c r="Q19" s="134"/>
      <c r="R19" s="143"/>
      <c r="S19" s="134"/>
      <c r="T19" s="143"/>
      <c r="U19" s="134"/>
      <c r="V19" s="143"/>
    </row>
    <row r="20" spans="1:22" s="98" customFormat="1" ht="19.5" customHeight="1" thickBot="1" x14ac:dyDescent="0.3">
      <c r="A20" s="220" t="s">
        <v>113</v>
      </c>
      <c r="B20" s="221"/>
      <c r="C20" s="222" t="s">
        <v>132</v>
      </c>
      <c r="D20" s="229"/>
      <c r="E20" s="222" t="s">
        <v>132</v>
      </c>
      <c r="F20" s="229"/>
      <c r="G20" s="222" t="s">
        <v>132</v>
      </c>
      <c r="H20" s="229"/>
      <c r="I20" s="222" t="s">
        <v>132</v>
      </c>
      <c r="J20" s="229"/>
      <c r="K20" s="222" t="s">
        <v>132</v>
      </c>
      <c r="L20" s="229"/>
      <c r="M20" s="222" t="s">
        <v>132</v>
      </c>
      <c r="N20" s="229"/>
      <c r="O20" s="222" t="s">
        <v>132</v>
      </c>
      <c r="P20" s="229"/>
      <c r="Q20" s="222" t="s">
        <v>295</v>
      </c>
      <c r="R20" s="229"/>
      <c r="S20" s="222" t="s">
        <v>132</v>
      </c>
      <c r="T20" s="229"/>
      <c r="U20" s="222" t="s">
        <v>132</v>
      </c>
      <c r="V20" s="229"/>
    </row>
    <row r="22" spans="1:22" ht="25.5" customHeight="1" x14ac:dyDescent="0.2">
      <c r="B22" s="87" t="s">
        <v>114</v>
      </c>
      <c r="C22" s="144"/>
      <c r="D22" s="144"/>
      <c r="E22" s="144"/>
      <c r="F22" s="144"/>
      <c r="G22" s="144"/>
      <c r="H22" s="144"/>
      <c r="I22" s="144"/>
      <c r="J22" s="144"/>
      <c r="K22" s="144"/>
      <c r="L22" s="144"/>
      <c r="M22" s="144"/>
      <c r="N22" s="144"/>
      <c r="O22" s="144"/>
      <c r="P22" s="144"/>
      <c r="Q22" s="144"/>
      <c r="R22" s="144"/>
      <c r="S22" s="144"/>
      <c r="T22" s="144"/>
      <c r="U22" s="144"/>
      <c r="V22" s="144"/>
    </row>
    <row r="23" spans="1:22" ht="18.75" customHeight="1" x14ac:dyDescent="0.2">
      <c r="E23" s="145"/>
      <c r="G23" s="145"/>
      <c r="K23" s="145"/>
      <c r="M23" s="145"/>
      <c r="Q23" s="145"/>
      <c r="S23" s="145"/>
      <c r="U23" s="145"/>
    </row>
    <row r="24" spans="1:22" ht="15.75" x14ac:dyDescent="0.2">
      <c r="C24" s="102"/>
      <c r="I24" s="102"/>
      <c r="O24" s="102"/>
    </row>
    <row r="25" spans="1:22" ht="15.75" x14ac:dyDescent="0.2">
      <c r="B25" s="103" t="s">
        <v>133</v>
      </c>
      <c r="C25" s="102"/>
      <c r="I25" s="102"/>
      <c r="O25" s="102"/>
    </row>
    <row r="26" spans="1:22" ht="15.75" x14ac:dyDescent="0.25">
      <c r="B26" s="104" t="s">
        <v>116</v>
      </c>
      <c r="C26" s="102"/>
      <c r="I26" s="102"/>
      <c r="O26" s="102"/>
    </row>
    <row r="27" spans="1:22" ht="13.5" customHeight="1" x14ac:dyDescent="0.2">
      <c r="C27" s="100"/>
      <c r="I27" s="100"/>
      <c r="O27" s="100"/>
    </row>
    <row r="28" spans="1:22" ht="13.5" customHeight="1" x14ac:dyDescent="0.2">
      <c r="C28" s="100"/>
      <c r="I28" s="100"/>
      <c r="O28" s="100"/>
    </row>
    <row r="29" spans="1:22" ht="13.5" customHeight="1" x14ac:dyDescent="0.2">
      <c r="C29" s="100"/>
      <c r="I29" s="100"/>
      <c r="O29" s="100"/>
    </row>
    <row r="30" spans="1:22" ht="13.5" customHeight="1" x14ac:dyDescent="0.2">
      <c r="C30" s="100"/>
      <c r="I30" s="100"/>
      <c r="O30" s="100"/>
    </row>
    <row r="31" spans="1:22" ht="13.5" customHeight="1" x14ac:dyDescent="0.2">
      <c r="B31" s="103"/>
      <c r="C31" s="100"/>
      <c r="I31" s="100"/>
      <c r="O31" s="100"/>
    </row>
    <row r="32" spans="1:22" ht="13.5" customHeight="1" x14ac:dyDescent="0.25">
      <c r="B32" s="104"/>
      <c r="C32" s="100"/>
      <c r="I32" s="100"/>
      <c r="O32" s="100"/>
    </row>
    <row r="33" spans="1:22" ht="15.75" x14ac:dyDescent="0.25">
      <c r="B33" s="104"/>
      <c r="F33" s="90"/>
      <c r="H33" s="90"/>
      <c r="L33" s="90"/>
      <c r="N33" s="90"/>
      <c r="R33" s="90"/>
      <c r="T33" s="90"/>
      <c r="V33" s="90"/>
    </row>
    <row r="34" spans="1:22" x14ac:dyDescent="0.2">
      <c r="F34" s="90"/>
      <c r="H34" s="90"/>
      <c r="L34" s="90"/>
      <c r="N34" s="90"/>
      <c r="R34" s="90"/>
      <c r="T34" s="90"/>
      <c r="V34" s="90"/>
    </row>
    <row r="35" spans="1:22" s="100" customFormat="1" ht="15.75" x14ac:dyDescent="0.25">
      <c r="A35" s="99"/>
      <c r="C35" s="104"/>
      <c r="I35" s="104"/>
      <c r="O35" s="104"/>
    </row>
    <row r="36" spans="1:22" s="100" customFormat="1" ht="15.75" x14ac:dyDescent="0.25">
      <c r="A36" s="99"/>
      <c r="B36" s="104"/>
      <c r="C36" s="101"/>
      <c r="D36" s="101"/>
      <c r="I36" s="101"/>
      <c r="J36" s="101"/>
      <c r="O36" s="101"/>
      <c r="P36" s="101"/>
    </row>
    <row r="37" spans="1:22" s="100" customFormat="1" ht="15.75" x14ac:dyDescent="0.25">
      <c r="A37" s="99"/>
      <c r="B37" s="104"/>
      <c r="C37" s="101"/>
      <c r="D37" s="101"/>
      <c r="I37" s="101"/>
      <c r="J37" s="101"/>
      <c r="O37" s="101"/>
      <c r="P37" s="101"/>
    </row>
    <row r="38" spans="1:22" s="101" customFormat="1" ht="15.75" x14ac:dyDescent="0.25">
      <c r="A38" s="99"/>
      <c r="B38" s="104"/>
      <c r="E38" s="100"/>
      <c r="F38" s="100"/>
      <c r="G38" s="100"/>
      <c r="H38" s="100"/>
      <c r="K38" s="100"/>
      <c r="L38" s="100"/>
      <c r="M38" s="100"/>
      <c r="N38" s="100"/>
      <c r="Q38" s="100"/>
      <c r="R38" s="100"/>
      <c r="S38" s="100"/>
      <c r="T38" s="100"/>
      <c r="U38" s="100"/>
      <c r="V38" s="100"/>
    </row>
    <row r="39" spans="1:22" s="101" customFormat="1" x14ac:dyDescent="0.2">
      <c r="A39" s="99"/>
      <c r="B39" s="90"/>
      <c r="E39" s="100"/>
      <c r="F39" s="100"/>
      <c r="G39" s="100"/>
      <c r="H39" s="100"/>
      <c r="K39" s="100"/>
      <c r="L39" s="100"/>
      <c r="M39" s="100"/>
      <c r="N39" s="100"/>
      <c r="Q39" s="100"/>
      <c r="R39" s="100"/>
      <c r="S39" s="100"/>
      <c r="T39" s="100"/>
      <c r="U39" s="100"/>
      <c r="V39" s="100"/>
    </row>
    <row r="40" spans="1:22" s="101" customFormat="1" x14ac:dyDescent="0.2">
      <c r="A40" s="99"/>
      <c r="B40" s="90"/>
      <c r="E40" s="100"/>
      <c r="F40" s="100"/>
      <c r="G40" s="100"/>
      <c r="H40" s="100"/>
      <c r="K40" s="100"/>
      <c r="L40" s="100"/>
      <c r="M40" s="100"/>
      <c r="N40" s="100"/>
      <c r="Q40" s="100"/>
      <c r="R40" s="100"/>
      <c r="S40" s="100"/>
      <c r="T40" s="100"/>
      <c r="U40" s="100"/>
      <c r="V40" s="100"/>
    </row>
    <row r="41" spans="1:22" s="101" customFormat="1" x14ac:dyDescent="0.2">
      <c r="A41" s="99"/>
      <c r="B41" s="90"/>
      <c r="E41" s="100"/>
      <c r="F41" s="100"/>
      <c r="G41" s="100"/>
      <c r="H41" s="100"/>
      <c r="K41" s="100"/>
      <c r="L41" s="100"/>
      <c r="M41" s="100"/>
      <c r="N41" s="100"/>
      <c r="Q41" s="100"/>
      <c r="R41" s="100"/>
      <c r="S41" s="100"/>
      <c r="T41" s="100"/>
      <c r="U41" s="100"/>
      <c r="V41" s="100"/>
    </row>
  </sheetData>
  <mergeCells count="34">
    <mergeCell ref="U9:V9"/>
    <mergeCell ref="U10:V10"/>
    <mergeCell ref="U20:V20"/>
    <mergeCell ref="S9:T9"/>
    <mergeCell ref="O10:P10"/>
    <mergeCell ref="Q10:R10"/>
    <mergeCell ref="S10:T10"/>
    <mergeCell ref="O20:P20"/>
    <mergeCell ref="Q20:R20"/>
    <mergeCell ref="S20:T20"/>
    <mergeCell ref="I20:J20"/>
    <mergeCell ref="K20:L20"/>
    <mergeCell ref="M20:N20"/>
    <mergeCell ref="O9:P9"/>
    <mergeCell ref="Q9:R9"/>
    <mergeCell ref="I9:J9"/>
    <mergeCell ref="K9:L9"/>
    <mergeCell ref="M9:N9"/>
    <mergeCell ref="I10:J10"/>
    <mergeCell ref="K10:L10"/>
    <mergeCell ref="M10:N10"/>
    <mergeCell ref="G20:H20"/>
    <mergeCell ref="A7:B7"/>
    <mergeCell ref="C9:D9"/>
    <mergeCell ref="E9:F9"/>
    <mergeCell ref="G9:H9"/>
    <mergeCell ref="G10:H10"/>
    <mergeCell ref="A20:B20"/>
    <mergeCell ref="C20:D20"/>
    <mergeCell ref="E20:F20"/>
    <mergeCell ref="A10:A11"/>
    <mergeCell ref="B10:B11"/>
    <mergeCell ref="C10:D10"/>
    <mergeCell ref="E10:F10"/>
  </mergeCells>
  <conditionalFormatting sqref="C20:D20">
    <cfRule type="cellIs" dxfId="161" priority="84" operator="equal">
      <formula>"NO HABIL"</formula>
    </cfRule>
  </conditionalFormatting>
  <conditionalFormatting sqref="C13:D14 C15:C16">
    <cfRule type="cellIs" dxfId="160" priority="83" operator="equal">
      <formula>"NO"</formula>
    </cfRule>
  </conditionalFormatting>
  <conditionalFormatting sqref="C17:C18">
    <cfRule type="cellIs" dxfId="159" priority="82" operator="equal">
      <formula>"NO"</formula>
    </cfRule>
  </conditionalFormatting>
  <conditionalFormatting sqref="D15:D18">
    <cfRule type="cellIs" dxfId="158" priority="81" operator="equal">
      <formula>"NO"</formula>
    </cfRule>
  </conditionalFormatting>
  <conditionalFormatting sqref="E20:F20">
    <cfRule type="cellIs" dxfId="157" priority="80" operator="equal">
      <formula>"NO HABIL"</formula>
    </cfRule>
  </conditionalFormatting>
  <conditionalFormatting sqref="E13:F14 E15:E16">
    <cfRule type="cellIs" dxfId="156" priority="79" operator="equal">
      <formula>"NO"</formula>
    </cfRule>
  </conditionalFormatting>
  <conditionalFormatting sqref="E17:E18">
    <cfRule type="cellIs" dxfId="155" priority="78" operator="equal">
      <formula>"NO"</formula>
    </cfRule>
  </conditionalFormatting>
  <conditionalFormatting sqref="F15:F18">
    <cfRule type="cellIs" dxfId="154" priority="77" operator="equal">
      <formula>"NO"</formula>
    </cfRule>
  </conditionalFormatting>
  <conditionalFormatting sqref="G20:H20">
    <cfRule type="cellIs" dxfId="153" priority="44" operator="equal">
      <formula>"NO HABIL"</formula>
    </cfRule>
  </conditionalFormatting>
  <conditionalFormatting sqref="G13:H14 G15:G16">
    <cfRule type="cellIs" dxfId="152" priority="43" operator="equal">
      <formula>"NO"</formula>
    </cfRule>
  </conditionalFormatting>
  <conditionalFormatting sqref="G17:G18">
    <cfRule type="cellIs" dxfId="151" priority="42" operator="equal">
      <formula>"NO"</formula>
    </cfRule>
  </conditionalFormatting>
  <conditionalFormatting sqref="H15:H18">
    <cfRule type="cellIs" dxfId="150" priority="41" operator="equal">
      <formula>"NO"</formula>
    </cfRule>
  </conditionalFormatting>
  <conditionalFormatting sqref="I20:J20">
    <cfRule type="cellIs" dxfId="149" priority="28" operator="equal">
      <formula>"NO HABIL"</formula>
    </cfRule>
  </conditionalFormatting>
  <conditionalFormatting sqref="I13:J14 I15:I16">
    <cfRule type="cellIs" dxfId="148" priority="27" operator="equal">
      <formula>"NO"</formula>
    </cfRule>
  </conditionalFormatting>
  <conditionalFormatting sqref="I17:I18">
    <cfRule type="cellIs" dxfId="147" priority="26" operator="equal">
      <formula>"NO"</formula>
    </cfRule>
  </conditionalFormatting>
  <conditionalFormatting sqref="J15:J18">
    <cfRule type="cellIs" dxfId="146" priority="25" operator="equal">
      <formula>"NO"</formula>
    </cfRule>
  </conditionalFormatting>
  <conditionalFormatting sqref="K20:L20">
    <cfRule type="cellIs" dxfId="145" priority="24" operator="equal">
      <formula>"NO HABIL"</formula>
    </cfRule>
  </conditionalFormatting>
  <conditionalFormatting sqref="K13:L14 K15:K16">
    <cfRule type="cellIs" dxfId="144" priority="23" operator="equal">
      <formula>"NO"</formula>
    </cfRule>
  </conditionalFormatting>
  <conditionalFormatting sqref="K17:K18">
    <cfRule type="cellIs" dxfId="143" priority="22" operator="equal">
      <formula>"NO"</formula>
    </cfRule>
  </conditionalFormatting>
  <conditionalFormatting sqref="L15:L18">
    <cfRule type="cellIs" dxfId="142" priority="21" operator="equal">
      <formula>"NO"</formula>
    </cfRule>
  </conditionalFormatting>
  <conditionalFormatting sqref="M20:N20">
    <cfRule type="cellIs" dxfId="141" priority="20" operator="equal">
      <formula>"NO HABIL"</formula>
    </cfRule>
  </conditionalFormatting>
  <conditionalFormatting sqref="M13:N14 M15:M16">
    <cfRule type="cellIs" dxfId="140" priority="19" operator="equal">
      <formula>"NO"</formula>
    </cfRule>
  </conditionalFormatting>
  <conditionalFormatting sqref="M17:M18">
    <cfRule type="cellIs" dxfId="139" priority="18" operator="equal">
      <formula>"NO"</formula>
    </cfRule>
  </conditionalFormatting>
  <conditionalFormatting sqref="N15:N18">
    <cfRule type="cellIs" dxfId="138" priority="17" operator="equal">
      <formula>"NO"</formula>
    </cfRule>
  </conditionalFormatting>
  <conditionalFormatting sqref="O20:P20">
    <cfRule type="cellIs" dxfId="137" priority="16" operator="equal">
      <formula>"NO HABIL"</formula>
    </cfRule>
  </conditionalFormatting>
  <conditionalFormatting sqref="O13:P14 O15:O16">
    <cfRule type="cellIs" dxfId="136" priority="15" operator="equal">
      <formula>"NO"</formula>
    </cfRule>
  </conditionalFormatting>
  <conditionalFormatting sqref="O17:O18">
    <cfRule type="cellIs" dxfId="135" priority="14" operator="equal">
      <formula>"NO"</formula>
    </cfRule>
  </conditionalFormatting>
  <conditionalFormatting sqref="P15:P18">
    <cfRule type="cellIs" dxfId="134" priority="13" operator="equal">
      <formula>"NO"</formula>
    </cfRule>
  </conditionalFormatting>
  <conditionalFormatting sqref="Q20:R20">
    <cfRule type="cellIs" dxfId="133" priority="12" operator="equal">
      <formula>"NO HABIL"</formula>
    </cfRule>
  </conditionalFormatting>
  <conditionalFormatting sqref="Q13:R14 Q15:Q16">
    <cfRule type="cellIs" dxfId="132" priority="11" operator="equal">
      <formula>"NO"</formula>
    </cfRule>
  </conditionalFormatting>
  <conditionalFormatting sqref="Q17:Q18">
    <cfRule type="cellIs" dxfId="131" priority="10" operator="equal">
      <formula>"NO"</formula>
    </cfRule>
  </conditionalFormatting>
  <conditionalFormatting sqref="R15:R18">
    <cfRule type="cellIs" dxfId="130" priority="9" operator="equal">
      <formula>"NO"</formula>
    </cfRule>
  </conditionalFormatting>
  <conditionalFormatting sqref="S20:T20">
    <cfRule type="cellIs" dxfId="129" priority="8" operator="equal">
      <formula>"NO HABIL"</formula>
    </cfRule>
  </conditionalFormatting>
  <conditionalFormatting sqref="S13:T14 S15:S16">
    <cfRule type="cellIs" dxfId="128" priority="7" operator="equal">
      <formula>"NO"</formula>
    </cfRule>
  </conditionalFormatting>
  <conditionalFormatting sqref="S17:S18">
    <cfRule type="cellIs" dxfId="127" priority="6" operator="equal">
      <formula>"NO"</formula>
    </cfRule>
  </conditionalFormatting>
  <conditionalFormatting sqref="T15:T18">
    <cfRule type="cellIs" dxfId="126" priority="5" operator="equal">
      <formula>"NO"</formula>
    </cfRule>
  </conditionalFormatting>
  <conditionalFormatting sqref="U20:V20">
    <cfRule type="cellIs" dxfId="125" priority="4" operator="equal">
      <formula>"NO HABIL"</formula>
    </cfRule>
  </conditionalFormatting>
  <conditionalFormatting sqref="U13:V14 U15:U16">
    <cfRule type="cellIs" dxfId="124" priority="3" operator="equal">
      <formula>"NO"</formula>
    </cfRule>
  </conditionalFormatting>
  <conditionalFormatting sqref="U17:U18">
    <cfRule type="cellIs" dxfId="123" priority="2" operator="equal">
      <formula>"NO"</formula>
    </cfRule>
  </conditionalFormatting>
  <conditionalFormatting sqref="V15:V18">
    <cfRule type="cellIs" dxfId="122" priority="1" operator="equal">
      <formula>"NO"</formula>
    </cfRule>
  </conditionalFormatting>
  <pageMargins left="0.59055118110236227" right="0.39370078740157483" top="0.51181102362204722" bottom="0.51181102362204722" header="0.31496062992125984" footer="0.31496062992125984"/>
  <pageSetup scale="90"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W40"/>
  <sheetViews>
    <sheetView view="pageBreakPreview" zoomScale="80" zoomScaleNormal="80" zoomScaleSheetLayoutView="80" zoomScalePageLayoutView="70" workbookViewId="0">
      <selection activeCell="H4" sqref="H4"/>
    </sheetView>
  </sheetViews>
  <sheetFormatPr baseColWidth="10" defaultColWidth="11.42578125" defaultRowHeight="12.75" x14ac:dyDescent="0.2"/>
  <cols>
    <col min="1" max="1" width="11.5703125" style="99" customWidth="1"/>
    <col min="2" max="2" width="77" style="100" customWidth="1"/>
    <col min="3" max="3" width="15.7109375" style="101" customWidth="1"/>
    <col min="4" max="4" width="30.7109375" style="101" customWidth="1"/>
    <col min="5" max="5" width="15.7109375" style="100" customWidth="1"/>
    <col min="6" max="6" width="30.7109375" style="100" customWidth="1"/>
    <col min="7" max="7" width="15.7109375" style="100" customWidth="1"/>
    <col min="8" max="8" width="30.7109375" style="100" customWidth="1"/>
    <col min="9" max="9" width="15.7109375" style="100" customWidth="1"/>
    <col min="10" max="10" width="30.7109375" style="100" customWidth="1"/>
    <col min="11" max="11" width="15.7109375" style="100" customWidth="1"/>
    <col min="12" max="12" width="30.7109375" style="100" customWidth="1"/>
    <col min="13" max="13" width="15.7109375" style="100" customWidth="1"/>
    <col min="14" max="14" width="30.7109375" style="100" customWidth="1"/>
    <col min="15" max="15" width="15.7109375" style="100" customWidth="1"/>
    <col min="16" max="16" width="30.7109375" style="100" customWidth="1"/>
    <col min="17" max="17" width="15.7109375" style="100" customWidth="1"/>
    <col min="18" max="18" width="30.7109375" style="100" customWidth="1"/>
    <col min="19" max="19" width="15.7109375" style="100" customWidth="1"/>
    <col min="20" max="20" width="30.7109375" style="100" customWidth="1"/>
    <col min="21" max="21" width="15.7109375" style="100" customWidth="1"/>
    <col min="22" max="22" width="30.7109375" style="100" customWidth="1"/>
    <col min="23" max="23" width="16.28515625" style="90" bestFit="1" customWidth="1"/>
    <col min="24" max="16384" width="11.42578125" style="90"/>
  </cols>
  <sheetData>
    <row r="1" spans="1:22" s="85" customFormat="1" ht="17.25" customHeight="1" x14ac:dyDescent="0.25">
      <c r="A1" s="84" t="s">
        <v>104</v>
      </c>
      <c r="B1" s="84"/>
      <c r="C1" s="84"/>
      <c r="D1" s="84"/>
      <c r="E1" s="84"/>
      <c r="F1" s="84"/>
      <c r="G1" s="84"/>
      <c r="H1" s="84"/>
      <c r="I1" s="84"/>
      <c r="J1" s="84"/>
      <c r="K1" s="84"/>
      <c r="L1" s="84"/>
      <c r="M1" s="84"/>
      <c r="N1" s="84"/>
      <c r="O1" s="84"/>
      <c r="P1" s="84"/>
      <c r="Q1" s="84"/>
      <c r="R1" s="84"/>
      <c r="S1" s="84"/>
      <c r="T1" s="84"/>
      <c r="U1" s="84"/>
      <c r="V1" s="84"/>
    </row>
    <row r="2" spans="1:22" s="85" customFormat="1" ht="17.25" customHeight="1" x14ac:dyDescent="0.25">
      <c r="A2" s="84" t="s">
        <v>105</v>
      </c>
      <c r="B2" s="84"/>
      <c r="C2" s="84"/>
      <c r="D2" s="84"/>
      <c r="E2" s="84"/>
      <c r="F2" s="84"/>
      <c r="G2" s="84"/>
      <c r="H2" s="84"/>
      <c r="I2" s="84"/>
      <c r="J2" s="84"/>
      <c r="K2" s="84"/>
      <c r="L2" s="84"/>
      <c r="M2" s="84"/>
      <c r="N2" s="84"/>
      <c r="O2" s="84"/>
      <c r="P2" s="84"/>
      <c r="Q2" s="84"/>
      <c r="R2" s="84"/>
      <c r="S2" s="84"/>
      <c r="T2" s="84"/>
      <c r="U2" s="84"/>
      <c r="V2" s="84"/>
    </row>
    <row r="3" spans="1:22" s="85" customFormat="1" ht="8.25" customHeight="1" x14ac:dyDescent="0.25">
      <c r="A3" s="86"/>
      <c r="B3" s="86"/>
      <c r="C3" s="86"/>
      <c r="D3" s="86"/>
      <c r="E3" s="86"/>
      <c r="F3" s="86"/>
      <c r="G3" s="86"/>
      <c r="H3" s="86"/>
      <c r="I3" s="86"/>
      <c r="J3" s="86"/>
      <c r="K3" s="86"/>
      <c r="L3" s="86"/>
      <c r="M3" s="86"/>
      <c r="N3" s="86"/>
      <c r="O3" s="86"/>
      <c r="P3" s="86"/>
      <c r="Q3" s="86"/>
      <c r="R3" s="86"/>
      <c r="S3" s="86"/>
      <c r="T3" s="86"/>
      <c r="U3" s="86"/>
      <c r="V3" s="86"/>
    </row>
    <row r="4" spans="1:22" s="85" customFormat="1" ht="17.25" customHeight="1" x14ac:dyDescent="0.25">
      <c r="A4" s="84" t="s">
        <v>346</v>
      </c>
      <c r="B4" s="84"/>
      <c r="C4" s="84"/>
      <c r="D4" s="84"/>
      <c r="E4" s="84"/>
      <c r="F4" s="84"/>
      <c r="G4" s="84"/>
      <c r="H4" s="84"/>
      <c r="I4" s="84"/>
      <c r="J4" s="84"/>
      <c r="K4" s="84"/>
      <c r="L4" s="84"/>
      <c r="M4" s="84"/>
      <c r="N4" s="84"/>
      <c r="O4" s="84"/>
      <c r="P4" s="84"/>
      <c r="Q4" s="84"/>
      <c r="R4" s="84"/>
      <c r="S4" s="84"/>
      <c r="T4" s="84"/>
      <c r="U4" s="84"/>
      <c r="V4" s="84"/>
    </row>
    <row r="5" spans="1:22" s="85" customFormat="1" ht="16.5" customHeight="1" x14ac:dyDescent="0.25">
      <c r="A5" s="84" t="s">
        <v>122</v>
      </c>
      <c r="B5" s="84"/>
      <c r="C5" s="84"/>
      <c r="D5" s="84"/>
      <c r="E5" s="84"/>
      <c r="F5" s="84"/>
      <c r="G5" s="84"/>
      <c r="H5" s="84"/>
      <c r="I5" s="84"/>
      <c r="J5" s="84"/>
      <c r="K5" s="84"/>
      <c r="L5" s="84"/>
      <c r="M5" s="84"/>
      <c r="N5" s="84"/>
      <c r="O5" s="84"/>
      <c r="P5" s="84"/>
      <c r="Q5" s="84"/>
      <c r="R5" s="84"/>
      <c r="S5" s="84"/>
      <c r="T5" s="84"/>
      <c r="U5" s="84"/>
      <c r="V5" s="84"/>
    </row>
    <row r="6" spans="1:22" s="85" customFormat="1" ht="9.75" customHeight="1" x14ac:dyDescent="0.25">
      <c r="A6" s="86"/>
      <c r="B6" s="86"/>
      <c r="C6" s="86"/>
      <c r="D6" s="86"/>
      <c r="E6" s="86"/>
      <c r="F6" s="86"/>
      <c r="G6" s="86"/>
      <c r="H6" s="86"/>
      <c r="I6" s="86"/>
      <c r="J6" s="86"/>
      <c r="K6" s="86"/>
      <c r="L6" s="86"/>
      <c r="M6" s="86"/>
      <c r="N6" s="86"/>
      <c r="O6" s="86"/>
      <c r="P6" s="86"/>
      <c r="Q6" s="86"/>
      <c r="R6" s="86"/>
      <c r="S6" s="86"/>
      <c r="T6" s="86"/>
      <c r="U6" s="86"/>
      <c r="V6" s="86"/>
    </row>
    <row r="7" spans="1:22" s="85" customFormat="1" ht="68.25" customHeight="1" x14ac:dyDescent="0.25">
      <c r="A7" s="237" t="s">
        <v>347</v>
      </c>
      <c r="B7" s="237"/>
      <c r="C7" s="116"/>
      <c r="D7" s="116"/>
      <c r="E7" s="116"/>
      <c r="F7" s="116"/>
      <c r="G7" s="125"/>
      <c r="H7" s="125"/>
      <c r="I7" s="194"/>
      <c r="J7" s="194"/>
      <c r="K7" s="194"/>
      <c r="L7" s="194"/>
      <c r="M7" s="194"/>
      <c r="N7" s="194"/>
      <c r="O7" s="194"/>
      <c r="P7" s="194"/>
      <c r="Q7" s="194"/>
      <c r="R7" s="194"/>
      <c r="S7" s="194"/>
      <c r="T7" s="194"/>
      <c r="U7" s="194"/>
      <c r="V7" s="194"/>
    </row>
    <row r="8" spans="1:22" s="85" customFormat="1" ht="15.75" x14ac:dyDescent="0.25">
      <c r="A8" s="88"/>
      <c r="B8" s="88"/>
      <c r="C8" s="89"/>
      <c r="D8" s="89"/>
      <c r="E8" s="89"/>
      <c r="F8" s="89"/>
      <c r="G8" s="89"/>
      <c r="H8" s="89"/>
      <c r="I8" s="89"/>
      <c r="J8" s="89"/>
      <c r="K8" s="89"/>
      <c r="L8" s="89"/>
      <c r="M8" s="89"/>
      <c r="N8" s="89"/>
      <c r="O8" s="89"/>
      <c r="P8" s="89"/>
      <c r="Q8" s="89"/>
      <c r="R8" s="89"/>
      <c r="S8" s="89"/>
      <c r="T8" s="89"/>
      <c r="U8" s="89"/>
      <c r="V8" s="89"/>
    </row>
    <row r="9" spans="1:22" x14ac:dyDescent="0.2">
      <c r="A9" s="238" t="s">
        <v>0</v>
      </c>
      <c r="B9" s="238" t="s">
        <v>106</v>
      </c>
      <c r="C9" s="239">
        <v>1</v>
      </c>
      <c r="D9" s="239"/>
      <c r="E9" s="239">
        <v>2</v>
      </c>
      <c r="F9" s="239"/>
      <c r="G9" s="239">
        <v>3</v>
      </c>
      <c r="H9" s="239"/>
      <c r="I9" s="239">
        <v>4</v>
      </c>
      <c r="J9" s="239"/>
      <c r="K9" s="239">
        <v>5</v>
      </c>
      <c r="L9" s="239"/>
      <c r="M9" s="239">
        <v>6</v>
      </c>
      <c r="N9" s="239"/>
      <c r="O9" s="239">
        <v>7</v>
      </c>
      <c r="P9" s="239"/>
      <c r="Q9" s="239">
        <v>8</v>
      </c>
      <c r="R9" s="239"/>
      <c r="S9" s="239">
        <v>9</v>
      </c>
      <c r="T9" s="239"/>
      <c r="U9" s="239">
        <v>9</v>
      </c>
      <c r="V9" s="239"/>
    </row>
    <row r="10" spans="1:22" ht="39.950000000000003" customHeight="1" x14ac:dyDescent="0.2">
      <c r="A10" s="225"/>
      <c r="B10" s="226"/>
      <c r="C10" s="240" t="s">
        <v>317</v>
      </c>
      <c r="D10" s="240"/>
      <c r="E10" s="240" t="s">
        <v>323</v>
      </c>
      <c r="F10" s="240"/>
      <c r="G10" s="240" t="s">
        <v>326</v>
      </c>
      <c r="H10" s="240"/>
      <c r="I10" s="240" t="s">
        <v>329</v>
      </c>
      <c r="J10" s="240"/>
      <c r="K10" s="240" t="s">
        <v>330</v>
      </c>
      <c r="L10" s="240"/>
      <c r="M10" s="240" t="s">
        <v>333</v>
      </c>
      <c r="N10" s="240"/>
      <c r="O10" s="240" t="s">
        <v>335</v>
      </c>
      <c r="P10" s="240"/>
      <c r="Q10" s="240" t="s">
        <v>337</v>
      </c>
      <c r="R10" s="240"/>
      <c r="S10" s="240" t="s">
        <v>340</v>
      </c>
      <c r="T10" s="240"/>
      <c r="U10" s="240" t="s">
        <v>342</v>
      </c>
      <c r="V10" s="240"/>
    </row>
    <row r="11" spans="1:22" ht="39.950000000000003" customHeight="1" x14ac:dyDescent="0.2">
      <c r="A11" s="226"/>
      <c r="B11" s="91" t="s">
        <v>107</v>
      </c>
      <c r="C11" s="91" t="s">
        <v>108</v>
      </c>
      <c r="D11" s="92" t="s">
        <v>109</v>
      </c>
      <c r="E11" s="91" t="s">
        <v>108</v>
      </c>
      <c r="F11" s="92" t="s">
        <v>109</v>
      </c>
      <c r="G11" s="91" t="s">
        <v>108</v>
      </c>
      <c r="H11" s="92" t="s">
        <v>109</v>
      </c>
      <c r="I11" s="91" t="s">
        <v>108</v>
      </c>
      <c r="J11" s="92" t="s">
        <v>109</v>
      </c>
      <c r="K11" s="91" t="s">
        <v>108</v>
      </c>
      <c r="L11" s="92" t="s">
        <v>109</v>
      </c>
      <c r="M11" s="91" t="s">
        <v>108</v>
      </c>
      <c r="N11" s="92" t="s">
        <v>109</v>
      </c>
      <c r="O11" s="91" t="s">
        <v>108</v>
      </c>
      <c r="P11" s="92" t="s">
        <v>109</v>
      </c>
      <c r="Q11" s="91" t="s">
        <v>108</v>
      </c>
      <c r="R11" s="92" t="s">
        <v>109</v>
      </c>
      <c r="S11" s="91" t="s">
        <v>108</v>
      </c>
      <c r="T11" s="92" t="s">
        <v>109</v>
      </c>
      <c r="U11" s="91" t="s">
        <v>108</v>
      </c>
      <c r="V11" s="92" t="s">
        <v>109</v>
      </c>
    </row>
    <row r="12" spans="1:22" ht="24.95" customHeight="1" x14ac:dyDescent="0.2">
      <c r="A12" s="93" t="s">
        <v>124</v>
      </c>
      <c r="B12" s="94" t="s">
        <v>110</v>
      </c>
      <c r="C12" s="95"/>
      <c r="D12" s="95"/>
      <c r="E12" s="95"/>
      <c r="F12" s="95"/>
      <c r="G12" s="95"/>
      <c r="H12" s="95"/>
      <c r="I12" s="95"/>
      <c r="J12" s="95"/>
      <c r="K12" s="95"/>
      <c r="L12" s="95"/>
      <c r="M12" s="95"/>
      <c r="N12" s="95"/>
      <c r="O12" s="95"/>
      <c r="P12" s="95"/>
      <c r="Q12" s="95"/>
      <c r="R12" s="95"/>
      <c r="S12" s="95"/>
      <c r="T12" s="95"/>
      <c r="U12" s="95"/>
      <c r="V12" s="95"/>
    </row>
    <row r="13" spans="1:22" ht="396" customHeight="1" x14ac:dyDescent="0.2">
      <c r="A13" s="107" t="s">
        <v>125</v>
      </c>
      <c r="B13" s="115" t="s">
        <v>319</v>
      </c>
      <c r="C13" s="106" t="str">
        <f>+C14</f>
        <v>SI</v>
      </c>
      <c r="D13" s="146" t="s">
        <v>320</v>
      </c>
      <c r="E13" s="106" t="str">
        <f>+E14</f>
        <v>NO</v>
      </c>
      <c r="F13" s="146" t="s">
        <v>325</v>
      </c>
      <c r="G13" s="106" t="str">
        <f>+G14</f>
        <v>SI</v>
      </c>
      <c r="H13" s="146" t="s">
        <v>327</v>
      </c>
      <c r="I13" s="106" t="str">
        <f>+I14</f>
        <v>SI</v>
      </c>
      <c r="J13" s="146" t="s">
        <v>331</v>
      </c>
      <c r="K13" s="106" t="str">
        <f>+K14</f>
        <v>NO</v>
      </c>
      <c r="L13" s="146" t="s">
        <v>332</v>
      </c>
      <c r="M13" s="106" t="str">
        <f>+M14</f>
        <v>SI</v>
      </c>
      <c r="N13" s="146" t="s">
        <v>334</v>
      </c>
      <c r="O13" s="106" t="str">
        <f>+O14</f>
        <v>SI</v>
      </c>
      <c r="P13" s="146" t="s">
        <v>336</v>
      </c>
      <c r="Q13" s="106" t="str">
        <f>+Q14</f>
        <v>SI</v>
      </c>
      <c r="R13" s="146" t="s">
        <v>339</v>
      </c>
      <c r="S13" s="106" t="str">
        <f>+S14</f>
        <v>SI</v>
      </c>
      <c r="T13" s="146" t="s">
        <v>341</v>
      </c>
      <c r="U13" s="106" t="str">
        <f>+U14</f>
        <v>SI</v>
      </c>
      <c r="V13" s="146" t="s">
        <v>344</v>
      </c>
    </row>
    <row r="14" spans="1:22" s="85" customFormat="1" ht="71.25" customHeight="1" x14ac:dyDescent="0.25">
      <c r="A14" s="96" t="s">
        <v>126</v>
      </c>
      <c r="B14" s="121" t="s">
        <v>321</v>
      </c>
      <c r="C14" s="117" t="str">
        <f>+IF(D14&gt;=VTE!$D$6,"SI","NO")</f>
        <v>SI</v>
      </c>
      <c r="D14" s="118">
        <f>+VTE!G6</f>
        <v>631020573</v>
      </c>
      <c r="E14" s="117" t="str">
        <f>+IF(F14&gt;=VTE!$D$6,"SI","NO")</f>
        <v>NO</v>
      </c>
      <c r="F14" s="119">
        <f>+VTE!K6</f>
        <v>0</v>
      </c>
      <c r="G14" s="117" t="str">
        <f>+IF(H14&gt;=VTE!$D$6,"SI","NO")</f>
        <v>SI</v>
      </c>
      <c r="H14" s="119">
        <f>+VTE!O6</f>
        <v>1377231412</v>
      </c>
      <c r="I14" s="117" t="str">
        <f>+IF(J14&gt;=VTE!$D$6,"SI","NO")</f>
        <v>SI</v>
      </c>
      <c r="J14" s="119">
        <f>+VTE!S6</f>
        <v>627562201</v>
      </c>
      <c r="K14" s="117" t="str">
        <f>+IF(L14&gt;=VTE!$D$6,"SI","NO")</f>
        <v>NO</v>
      </c>
      <c r="L14" s="119">
        <f>+VTE!W6</f>
        <v>0</v>
      </c>
      <c r="M14" s="117" t="str">
        <f>+IF(N14&gt;=VTE!$D$6,"SI","NO")</f>
        <v>SI</v>
      </c>
      <c r="N14" s="119">
        <f>+VTE!AA6</f>
        <v>1456188896</v>
      </c>
      <c r="O14" s="117" t="str">
        <f>+IF(P14&gt;=VTE!$D$6,"SI","NO")</f>
        <v>SI</v>
      </c>
      <c r="P14" s="119">
        <f>+VTE!AE6</f>
        <v>328653218</v>
      </c>
      <c r="Q14" s="117" t="str">
        <f>+IF(R14&gt;=VTE!$D$6,"SI","NO")</f>
        <v>SI</v>
      </c>
      <c r="R14" s="119">
        <f>+VTE!AI6</f>
        <v>554338109</v>
      </c>
      <c r="S14" s="117" t="str">
        <f>+IF(T14&gt;=VTE!$D$6,"SI","NO")</f>
        <v>SI</v>
      </c>
      <c r="T14" s="119">
        <f>+VTE!AM6</f>
        <v>397020403</v>
      </c>
      <c r="U14" s="117" t="str">
        <f>+IF(V14&gt;=VTE!$D$6,"SI","NO")</f>
        <v>SI</v>
      </c>
      <c r="V14" s="119">
        <f>+VTE!AQ6</f>
        <v>385997517</v>
      </c>
    </row>
    <row r="15" spans="1:22" s="85" customFormat="1" ht="71.25" customHeight="1" x14ac:dyDescent="0.25">
      <c r="A15" s="96" t="s">
        <v>125</v>
      </c>
      <c r="B15" s="122" t="s">
        <v>349</v>
      </c>
      <c r="C15" s="120" t="s">
        <v>112</v>
      </c>
      <c r="D15" s="120" t="s">
        <v>112</v>
      </c>
      <c r="E15" s="120" t="s">
        <v>112</v>
      </c>
      <c r="F15" s="120" t="s">
        <v>112</v>
      </c>
      <c r="G15" s="120" t="s">
        <v>112</v>
      </c>
      <c r="H15" s="192" t="s">
        <v>112</v>
      </c>
      <c r="I15" s="120" t="s">
        <v>112</v>
      </c>
      <c r="J15" s="192" t="s">
        <v>112</v>
      </c>
      <c r="K15" s="120" t="s">
        <v>112</v>
      </c>
      <c r="L15" s="192" t="s">
        <v>112</v>
      </c>
      <c r="M15" s="120" t="s">
        <v>112</v>
      </c>
      <c r="N15" s="192" t="s">
        <v>112</v>
      </c>
      <c r="O15" s="120" t="s">
        <v>112</v>
      </c>
      <c r="P15" s="192" t="s">
        <v>112</v>
      </c>
      <c r="Q15" s="120" t="s">
        <v>112</v>
      </c>
      <c r="R15" s="192" t="s">
        <v>112</v>
      </c>
      <c r="S15" s="120" t="s">
        <v>112</v>
      </c>
      <c r="T15" s="192" t="s">
        <v>112</v>
      </c>
      <c r="U15" s="120" t="s">
        <v>112</v>
      </c>
      <c r="V15" s="192" t="s">
        <v>112</v>
      </c>
    </row>
    <row r="16" spans="1:22" ht="13.5" thickBot="1" x14ac:dyDescent="0.25">
      <c r="A16" s="97"/>
      <c r="B16" s="97"/>
      <c r="C16" s="97"/>
      <c r="D16" s="97"/>
      <c r="E16" s="97"/>
      <c r="F16" s="97"/>
      <c r="G16" s="97"/>
      <c r="H16" s="97"/>
      <c r="I16" s="97"/>
      <c r="J16" s="97"/>
      <c r="K16" s="97"/>
      <c r="L16" s="97"/>
      <c r="M16" s="97"/>
      <c r="N16" s="97"/>
      <c r="O16" s="97"/>
      <c r="P16" s="97"/>
      <c r="Q16" s="97"/>
      <c r="R16" s="97"/>
      <c r="S16" s="97"/>
      <c r="T16" s="97"/>
      <c r="U16" s="97"/>
      <c r="V16" s="97"/>
    </row>
    <row r="17" spans="1:23" s="98" customFormat="1" ht="19.5" customHeight="1" thickBot="1" x14ac:dyDescent="0.3">
      <c r="A17" s="220" t="s">
        <v>113</v>
      </c>
      <c r="B17" s="221"/>
      <c r="C17" s="241" t="s">
        <v>132</v>
      </c>
      <c r="D17" s="242"/>
      <c r="E17" s="241" t="s">
        <v>295</v>
      </c>
      <c r="F17" s="242"/>
      <c r="G17" s="241" t="s">
        <v>132</v>
      </c>
      <c r="H17" s="242"/>
      <c r="I17" s="241" t="s">
        <v>132</v>
      </c>
      <c r="J17" s="242"/>
      <c r="K17" s="241" t="s">
        <v>293</v>
      </c>
      <c r="L17" s="242"/>
      <c r="M17" s="241" t="s">
        <v>132</v>
      </c>
      <c r="N17" s="242"/>
      <c r="O17" s="241" t="s">
        <v>132</v>
      </c>
      <c r="P17" s="242"/>
      <c r="Q17" s="241" t="s">
        <v>132</v>
      </c>
      <c r="R17" s="242"/>
      <c r="S17" s="241" t="s">
        <v>132</v>
      </c>
      <c r="T17" s="242"/>
      <c r="U17" s="241" t="s">
        <v>132</v>
      </c>
      <c r="V17" s="242"/>
    </row>
    <row r="18" spans="1:23" x14ac:dyDescent="0.2">
      <c r="D18" s="100"/>
      <c r="W18" s="193"/>
    </row>
    <row r="19" spans="1:23" ht="12.75" customHeight="1" x14ac:dyDescent="0.2">
      <c r="C19" s="100"/>
      <c r="E19" s="101"/>
      <c r="G19" s="101"/>
      <c r="I19" s="101"/>
      <c r="K19" s="101"/>
      <c r="M19" s="101"/>
      <c r="O19" s="101"/>
      <c r="Q19" s="101"/>
      <c r="S19" s="101"/>
      <c r="U19" s="101"/>
    </row>
    <row r="20" spans="1:23" ht="12.75" customHeight="1" x14ac:dyDescent="0.2">
      <c r="B20" s="87" t="s">
        <v>114</v>
      </c>
      <c r="C20" s="100"/>
      <c r="E20" s="101"/>
      <c r="G20" s="101"/>
      <c r="I20" s="101"/>
      <c r="K20" s="101"/>
      <c r="M20" s="101"/>
      <c r="O20" s="101"/>
      <c r="Q20" s="101"/>
      <c r="S20" s="101"/>
      <c r="U20" s="101"/>
    </row>
    <row r="21" spans="1:23" ht="12.75" customHeight="1" x14ac:dyDescent="0.2">
      <c r="C21" s="100"/>
      <c r="E21" s="101"/>
      <c r="G21" s="101"/>
      <c r="I21" s="101"/>
      <c r="K21" s="101"/>
      <c r="M21" s="101"/>
      <c r="O21" s="101"/>
      <c r="Q21" s="101"/>
      <c r="S21" s="101"/>
      <c r="U21" s="101"/>
    </row>
    <row r="22" spans="1:23" ht="15.75" x14ac:dyDescent="0.2">
      <c r="B22" s="102"/>
      <c r="E22" s="101"/>
      <c r="G22" s="101"/>
      <c r="I22" s="101"/>
      <c r="K22" s="101"/>
      <c r="M22" s="101"/>
      <c r="O22" s="101"/>
      <c r="Q22" s="101"/>
      <c r="S22" s="101"/>
      <c r="U22" s="101"/>
    </row>
    <row r="23" spans="1:23" ht="15.75" x14ac:dyDescent="0.2">
      <c r="B23" s="103" t="s">
        <v>115</v>
      </c>
      <c r="C23" s="100"/>
      <c r="E23" s="101"/>
      <c r="G23" s="101"/>
      <c r="I23" s="101"/>
      <c r="K23" s="101"/>
      <c r="M23" s="101"/>
      <c r="O23" s="101"/>
      <c r="Q23" s="101"/>
      <c r="S23" s="101"/>
      <c r="U23" s="101"/>
    </row>
    <row r="24" spans="1:23" ht="15.75" x14ac:dyDescent="0.25">
      <c r="B24" s="104" t="s">
        <v>120</v>
      </c>
      <c r="C24" s="100"/>
      <c r="E24" s="101"/>
      <c r="G24" s="101"/>
      <c r="I24" s="101"/>
      <c r="K24" s="101"/>
      <c r="M24" s="101"/>
      <c r="O24" s="101"/>
      <c r="Q24" s="101"/>
      <c r="S24" s="101"/>
      <c r="U24" s="101"/>
    </row>
    <row r="25" spans="1:23" ht="12.75" customHeight="1" x14ac:dyDescent="0.2">
      <c r="C25" s="100"/>
      <c r="E25" s="101"/>
      <c r="G25" s="101"/>
      <c r="I25" s="101"/>
      <c r="K25" s="101"/>
      <c r="M25" s="101"/>
      <c r="O25" s="101"/>
      <c r="Q25" s="101"/>
      <c r="S25" s="101"/>
      <c r="U25" s="101"/>
    </row>
    <row r="26" spans="1:23" ht="14.25" customHeight="1" x14ac:dyDescent="0.25">
      <c r="B26" s="104"/>
      <c r="C26" s="104"/>
      <c r="D26" s="105"/>
      <c r="E26" s="105"/>
      <c r="F26" s="104"/>
      <c r="G26" s="105"/>
      <c r="H26" s="104"/>
      <c r="I26" s="105"/>
      <c r="J26" s="104"/>
      <c r="K26" s="105"/>
      <c r="L26" s="104"/>
      <c r="M26" s="105"/>
      <c r="N26" s="104"/>
      <c r="O26" s="105"/>
      <c r="P26" s="104"/>
      <c r="Q26" s="105"/>
      <c r="R26" s="104"/>
      <c r="S26" s="105"/>
      <c r="T26" s="104"/>
      <c r="U26" s="105"/>
      <c r="V26" s="104"/>
    </row>
    <row r="27" spans="1:23" ht="15.75" x14ac:dyDescent="0.2">
      <c r="B27" s="103" t="s">
        <v>117</v>
      </c>
      <c r="D27" s="103"/>
      <c r="E27" s="103"/>
      <c r="F27" s="103"/>
      <c r="G27" s="103"/>
      <c r="H27" s="103"/>
      <c r="I27" s="103"/>
      <c r="J27" s="103"/>
      <c r="K27" s="103"/>
      <c r="L27" s="103"/>
      <c r="M27" s="103"/>
      <c r="N27" s="103"/>
      <c r="O27" s="103"/>
      <c r="P27" s="103"/>
      <c r="Q27" s="103"/>
      <c r="R27" s="103"/>
      <c r="S27" s="103"/>
      <c r="T27" s="103"/>
      <c r="U27" s="103"/>
      <c r="V27" s="103"/>
    </row>
    <row r="28" spans="1:23" ht="15.75" x14ac:dyDescent="0.25">
      <c r="B28" s="104" t="s">
        <v>118</v>
      </c>
      <c r="D28" s="105"/>
      <c r="E28" s="105"/>
      <c r="F28" s="104"/>
      <c r="G28" s="105"/>
      <c r="H28" s="104"/>
      <c r="I28" s="105"/>
      <c r="J28" s="104"/>
      <c r="K28" s="105"/>
      <c r="L28" s="104"/>
      <c r="M28" s="105"/>
      <c r="N28" s="104"/>
      <c r="O28" s="105"/>
      <c r="P28" s="104"/>
      <c r="Q28" s="105"/>
      <c r="R28" s="104"/>
      <c r="S28" s="105"/>
      <c r="T28" s="104"/>
      <c r="U28" s="105"/>
      <c r="V28" s="104"/>
    </row>
    <row r="29" spans="1:23" ht="15.75" x14ac:dyDescent="0.25">
      <c r="B29" s="104" t="s">
        <v>119</v>
      </c>
      <c r="D29" s="105"/>
      <c r="E29" s="105"/>
      <c r="F29" s="104"/>
      <c r="G29" s="105"/>
      <c r="H29" s="104"/>
      <c r="I29" s="105"/>
      <c r="J29" s="104"/>
      <c r="K29" s="105"/>
      <c r="L29" s="104"/>
      <c r="M29" s="105"/>
      <c r="N29" s="104"/>
      <c r="O29" s="105"/>
      <c r="P29" s="104"/>
      <c r="Q29" s="105"/>
      <c r="R29" s="104"/>
      <c r="S29" s="105"/>
      <c r="T29" s="104"/>
      <c r="U29" s="105"/>
      <c r="V29" s="104"/>
    </row>
    <row r="30" spans="1:23" ht="14.25" customHeight="1" x14ac:dyDescent="0.25">
      <c r="B30" s="104"/>
      <c r="C30" s="105"/>
      <c r="D30" s="105"/>
      <c r="E30" s="104"/>
      <c r="F30" s="104"/>
      <c r="G30" s="104"/>
      <c r="H30" s="104"/>
      <c r="I30" s="104"/>
      <c r="J30" s="104"/>
      <c r="K30" s="104"/>
      <c r="L30" s="104"/>
      <c r="M30" s="104"/>
      <c r="N30" s="104"/>
      <c r="O30" s="104"/>
      <c r="P30" s="104"/>
      <c r="Q30" s="104"/>
      <c r="R30" s="104"/>
      <c r="S30" s="104"/>
      <c r="T30" s="104"/>
      <c r="U30" s="104"/>
      <c r="V30" s="104"/>
    </row>
    <row r="36" spans="1:4" s="100" customFormat="1" x14ac:dyDescent="0.25">
      <c r="A36" s="99"/>
      <c r="C36" s="101"/>
      <c r="D36" s="101"/>
    </row>
    <row r="37" spans="1:4" s="100" customFormat="1" x14ac:dyDescent="0.25">
      <c r="A37" s="99"/>
      <c r="C37" s="101"/>
      <c r="D37" s="101"/>
    </row>
    <row r="38" spans="1:4" s="100" customFormat="1" x14ac:dyDescent="0.25">
      <c r="A38" s="99"/>
      <c r="C38" s="101"/>
      <c r="D38" s="101"/>
    </row>
    <row r="39" spans="1:4" s="100" customFormat="1" x14ac:dyDescent="0.25">
      <c r="A39" s="99"/>
      <c r="C39" s="101"/>
      <c r="D39" s="101"/>
    </row>
    <row r="40" spans="1:4" s="100" customFormat="1" x14ac:dyDescent="0.25">
      <c r="A40" s="99"/>
      <c r="C40" s="101"/>
      <c r="D40" s="101"/>
    </row>
  </sheetData>
  <mergeCells count="34">
    <mergeCell ref="U9:V9"/>
    <mergeCell ref="U10:V10"/>
    <mergeCell ref="U17:V17"/>
    <mergeCell ref="Q9:R9"/>
    <mergeCell ref="Q10:R10"/>
    <mergeCell ref="Q17:R17"/>
    <mergeCell ref="S9:T9"/>
    <mergeCell ref="S10:T10"/>
    <mergeCell ref="S17:T17"/>
    <mergeCell ref="M9:N9"/>
    <mergeCell ref="M10:N10"/>
    <mergeCell ref="M17:N17"/>
    <mergeCell ref="O9:P9"/>
    <mergeCell ref="O10:P10"/>
    <mergeCell ref="O17:P17"/>
    <mergeCell ref="I9:J9"/>
    <mergeCell ref="I10:J10"/>
    <mergeCell ref="I17:J17"/>
    <mergeCell ref="K9:L9"/>
    <mergeCell ref="K10:L10"/>
    <mergeCell ref="K17:L17"/>
    <mergeCell ref="G9:H9"/>
    <mergeCell ref="G10:H10"/>
    <mergeCell ref="G17:H17"/>
    <mergeCell ref="A17:B17"/>
    <mergeCell ref="C17:D17"/>
    <mergeCell ref="E17:F17"/>
    <mergeCell ref="C10:D10"/>
    <mergeCell ref="E10:F10"/>
    <mergeCell ref="A7:B7"/>
    <mergeCell ref="A9:A11"/>
    <mergeCell ref="B9:B10"/>
    <mergeCell ref="C9:D9"/>
    <mergeCell ref="E9:F9"/>
  </mergeCells>
  <conditionalFormatting sqref="C14:F15">
    <cfRule type="cellIs" dxfId="121" priority="755" operator="equal">
      <formula>"NO"</formula>
    </cfRule>
  </conditionalFormatting>
  <conditionalFormatting sqref="C13:E13">
    <cfRule type="cellIs" dxfId="120" priority="556" operator="equal">
      <formula>"NO"</formula>
    </cfRule>
  </conditionalFormatting>
  <conditionalFormatting sqref="G14:H15">
    <cfRule type="cellIs" dxfId="119" priority="140" operator="equal">
      <formula>"NO"</formula>
    </cfRule>
  </conditionalFormatting>
  <conditionalFormatting sqref="G13">
    <cfRule type="cellIs" dxfId="118" priority="139" operator="equal">
      <formula>"NO"</formula>
    </cfRule>
  </conditionalFormatting>
  <conditionalFormatting sqref="H13">
    <cfRule type="cellIs" dxfId="117" priority="64" operator="equal">
      <formula>"NO"</formula>
    </cfRule>
  </conditionalFormatting>
  <conditionalFormatting sqref="C17:H17">
    <cfRule type="cellIs" dxfId="116" priority="39" operator="equal">
      <formula>"HABIL"</formula>
    </cfRule>
    <cfRule type="cellIs" dxfId="115" priority="44" operator="equal">
      <formula>"NO HABIL"</formula>
    </cfRule>
  </conditionalFormatting>
  <conditionalFormatting sqref="J13">
    <cfRule type="cellIs" dxfId="114" priority="33" operator="equal">
      <formula>"NO"</formula>
    </cfRule>
  </conditionalFormatting>
  <conditionalFormatting sqref="F13">
    <cfRule type="cellIs" dxfId="113" priority="36" operator="equal">
      <formula>"NO"</formula>
    </cfRule>
  </conditionalFormatting>
  <conditionalFormatting sqref="I14:J15">
    <cfRule type="cellIs" dxfId="112" priority="35" operator="equal">
      <formula>"NO"</formula>
    </cfRule>
  </conditionalFormatting>
  <conditionalFormatting sqref="I13">
    <cfRule type="cellIs" dxfId="111" priority="34" operator="equal">
      <formula>"NO"</formula>
    </cfRule>
  </conditionalFormatting>
  <conditionalFormatting sqref="L13">
    <cfRule type="cellIs" dxfId="110" priority="28" operator="equal">
      <formula>"NO"</formula>
    </cfRule>
  </conditionalFormatting>
  <conditionalFormatting sqref="I17:J17">
    <cfRule type="cellIs" dxfId="109" priority="31" operator="equal">
      <formula>"HABIL"</formula>
    </cfRule>
    <cfRule type="cellIs" dxfId="108" priority="32" operator="equal">
      <formula>"NO HABIL"</formula>
    </cfRule>
  </conditionalFormatting>
  <conditionalFormatting sqref="K14:L15">
    <cfRule type="cellIs" dxfId="107" priority="30" operator="equal">
      <formula>"NO"</formula>
    </cfRule>
  </conditionalFormatting>
  <conditionalFormatting sqref="K13">
    <cfRule type="cellIs" dxfId="106" priority="29" operator="equal">
      <formula>"NO"</formula>
    </cfRule>
  </conditionalFormatting>
  <conditionalFormatting sqref="K17:L17">
    <cfRule type="cellIs" dxfId="105" priority="26" operator="equal">
      <formula>"HABIL"</formula>
    </cfRule>
    <cfRule type="cellIs" dxfId="104" priority="27" operator="equal">
      <formula>"NO HABIL"</formula>
    </cfRule>
  </conditionalFormatting>
  <conditionalFormatting sqref="N13">
    <cfRule type="cellIs" dxfId="103" priority="23" operator="equal">
      <formula>"NO"</formula>
    </cfRule>
  </conditionalFormatting>
  <conditionalFormatting sqref="M14:N15">
    <cfRule type="cellIs" dxfId="102" priority="25" operator="equal">
      <formula>"NO"</formula>
    </cfRule>
  </conditionalFormatting>
  <conditionalFormatting sqref="M13">
    <cfRule type="cellIs" dxfId="101" priority="24" operator="equal">
      <formula>"NO"</formula>
    </cfRule>
  </conditionalFormatting>
  <conditionalFormatting sqref="M17:N17">
    <cfRule type="cellIs" dxfId="100" priority="21" operator="equal">
      <formula>"HABIL"</formula>
    </cfRule>
    <cfRule type="cellIs" dxfId="99" priority="22" operator="equal">
      <formula>"NO HABIL"</formula>
    </cfRule>
  </conditionalFormatting>
  <conditionalFormatting sqref="P13">
    <cfRule type="cellIs" dxfId="98" priority="18" operator="equal">
      <formula>"NO"</formula>
    </cfRule>
  </conditionalFormatting>
  <conditionalFormatting sqref="O14:P15">
    <cfRule type="cellIs" dxfId="97" priority="20" operator="equal">
      <formula>"NO"</formula>
    </cfRule>
  </conditionalFormatting>
  <conditionalFormatting sqref="O13">
    <cfRule type="cellIs" dxfId="96" priority="19" operator="equal">
      <formula>"NO"</formula>
    </cfRule>
  </conditionalFormatting>
  <conditionalFormatting sqref="O17:P17">
    <cfRule type="cellIs" dxfId="95" priority="16" operator="equal">
      <formula>"HABIL"</formula>
    </cfRule>
    <cfRule type="cellIs" dxfId="94" priority="17" operator="equal">
      <formula>"NO HABIL"</formula>
    </cfRule>
  </conditionalFormatting>
  <conditionalFormatting sqref="R13">
    <cfRule type="cellIs" dxfId="93" priority="13" operator="equal">
      <formula>"NO"</formula>
    </cfRule>
  </conditionalFormatting>
  <conditionalFormatting sqref="Q14:R15">
    <cfRule type="cellIs" dxfId="92" priority="15" operator="equal">
      <formula>"NO"</formula>
    </cfRule>
  </conditionalFormatting>
  <conditionalFormatting sqref="Q13">
    <cfRule type="cellIs" dxfId="91" priority="14" operator="equal">
      <formula>"NO"</formula>
    </cfRule>
  </conditionalFormatting>
  <conditionalFormatting sqref="Q17:R17">
    <cfRule type="cellIs" dxfId="90" priority="11" operator="equal">
      <formula>"HABIL"</formula>
    </cfRule>
    <cfRule type="cellIs" dxfId="89" priority="12" operator="equal">
      <formula>"NO HABIL"</formula>
    </cfRule>
  </conditionalFormatting>
  <conditionalFormatting sqref="T13">
    <cfRule type="cellIs" dxfId="88" priority="8" operator="equal">
      <formula>"NO"</formula>
    </cfRule>
  </conditionalFormatting>
  <conditionalFormatting sqref="S14:T15">
    <cfRule type="cellIs" dxfId="87" priority="10" operator="equal">
      <formula>"NO"</formula>
    </cfRule>
  </conditionalFormatting>
  <conditionalFormatting sqref="S13">
    <cfRule type="cellIs" dxfId="86" priority="9" operator="equal">
      <formula>"NO"</formula>
    </cfRule>
  </conditionalFormatting>
  <conditionalFormatting sqref="S17:T17">
    <cfRule type="cellIs" dxfId="85" priority="6" operator="equal">
      <formula>"HABIL"</formula>
    </cfRule>
    <cfRule type="cellIs" dxfId="84" priority="7" operator="equal">
      <formula>"NO HABIL"</formula>
    </cfRule>
  </conditionalFormatting>
  <conditionalFormatting sqref="V13">
    <cfRule type="cellIs" dxfId="83" priority="3" operator="equal">
      <formula>"NO"</formula>
    </cfRule>
  </conditionalFormatting>
  <conditionalFormatting sqref="U14:V15">
    <cfRule type="cellIs" dxfId="82" priority="5" operator="equal">
      <formula>"NO"</formula>
    </cfRule>
  </conditionalFormatting>
  <conditionalFormatting sqref="U13">
    <cfRule type="cellIs" dxfId="81" priority="4" operator="equal">
      <formula>"NO"</formula>
    </cfRule>
  </conditionalFormatting>
  <conditionalFormatting sqref="U17:V17">
    <cfRule type="cellIs" dxfId="80" priority="1" operator="equal">
      <formula>"HABIL"</formula>
    </cfRule>
    <cfRule type="cellIs" dxfId="79" priority="2" operator="equal">
      <formula>"NO HABIL"</formula>
    </cfRule>
  </conditionalFormatting>
  <pageMargins left="0.59055118110236227" right="0.59055118110236227" top="0.59055118110236227" bottom="0.59055118110236227" header="0.31496062992125984" footer="0.31496062992125984"/>
  <pageSetup scale="38"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71"/>
  <sheetViews>
    <sheetView zoomScale="90" zoomScaleNormal="90" workbookViewId="0">
      <selection activeCell="D10" sqref="D10:D11"/>
    </sheetView>
  </sheetViews>
  <sheetFormatPr baseColWidth="10" defaultRowHeight="15" x14ac:dyDescent="0.25"/>
  <cols>
    <col min="1" max="2" width="20.7109375" style="48" customWidth="1"/>
    <col min="3" max="3" width="2.7109375" style="48" customWidth="1"/>
    <col min="4" max="4" width="20.7109375" style="48" customWidth="1"/>
    <col min="5" max="5" width="2.7109375" style="48" customWidth="1"/>
    <col min="6" max="6" width="8.7109375" style="48" customWidth="1"/>
    <col min="7" max="8" width="20.7109375" style="48" customWidth="1"/>
    <col min="9" max="9" width="3.28515625" customWidth="1"/>
    <col min="10" max="10" width="8.7109375" style="48" customWidth="1"/>
    <col min="11" max="12" width="20.7109375" style="48" customWidth="1"/>
    <col min="13" max="13" width="3.28515625" customWidth="1"/>
    <col min="14" max="14" width="8.7109375" style="48" customWidth="1"/>
    <col min="15" max="16" width="20.7109375" style="48" customWidth="1"/>
    <col min="17" max="17" width="3.28515625" customWidth="1"/>
    <col min="18" max="18" width="8.7109375" style="48" customWidth="1"/>
    <col min="19" max="20" width="20.7109375" style="48" customWidth="1"/>
    <col min="21" max="21" width="3.28515625" customWidth="1"/>
    <col min="22" max="22" width="8.7109375" style="48" customWidth="1"/>
    <col min="23" max="24" width="20.7109375" style="48" customWidth="1"/>
    <col min="25" max="25" width="3.28515625" customWidth="1"/>
    <col min="26" max="26" width="8.7109375" style="48" customWidth="1"/>
    <col min="27" max="28" width="20.7109375" style="48" customWidth="1"/>
    <col min="29" max="29" width="3.28515625" customWidth="1"/>
    <col min="30" max="30" width="8.7109375" style="48" customWidth="1"/>
    <col min="31" max="32" width="20.7109375" style="48" customWidth="1"/>
    <col min="33" max="33" width="3.28515625" customWidth="1"/>
    <col min="34" max="34" width="8.7109375" style="48" customWidth="1"/>
    <col min="35" max="36" width="20.7109375" style="48" customWidth="1"/>
    <col min="37" max="37" width="3.28515625" customWidth="1"/>
    <col min="38" max="38" width="8.7109375" style="48" customWidth="1"/>
    <col min="39" max="40" width="20.7109375" style="48" customWidth="1"/>
    <col min="41" max="41" width="3.28515625" customWidth="1"/>
    <col min="42" max="42" width="8.7109375" style="48" customWidth="1"/>
    <col min="43" max="44" width="20.7109375" style="48" customWidth="1"/>
    <col min="45" max="45" width="3.28515625" customWidth="1"/>
  </cols>
  <sheetData>
    <row r="1" spans="1:44" x14ac:dyDescent="0.25">
      <c r="G1" s="49" t="s">
        <v>90</v>
      </c>
      <c r="K1" s="49" t="s">
        <v>90</v>
      </c>
      <c r="O1" s="49" t="s">
        <v>90</v>
      </c>
      <c r="S1" s="49" t="s">
        <v>90</v>
      </c>
      <c r="W1" s="49" t="s">
        <v>90</v>
      </c>
      <c r="AA1" s="49" t="s">
        <v>90</v>
      </c>
      <c r="AE1" s="49" t="s">
        <v>90</v>
      </c>
      <c r="AI1" s="49" t="s">
        <v>90</v>
      </c>
      <c r="AM1" s="49" t="s">
        <v>90</v>
      </c>
      <c r="AQ1" s="49" t="s">
        <v>90</v>
      </c>
    </row>
    <row r="2" spans="1:44" x14ac:dyDescent="0.25">
      <c r="A2" s="244" t="s">
        <v>91</v>
      </c>
      <c r="B2" s="244"/>
      <c r="C2" s="50"/>
      <c r="D2" s="51" t="s">
        <v>92</v>
      </c>
      <c r="E2" s="50"/>
      <c r="F2" s="50"/>
      <c r="G2" s="51">
        <v>1</v>
      </c>
      <c r="H2" s="50"/>
      <c r="J2" s="50"/>
      <c r="K2" s="51">
        <v>2</v>
      </c>
      <c r="L2" s="50"/>
      <c r="N2" s="50"/>
      <c r="O2" s="51">
        <v>3</v>
      </c>
      <c r="P2" s="50"/>
      <c r="R2" s="50"/>
      <c r="S2" s="51">
        <v>4</v>
      </c>
      <c r="T2" s="50"/>
      <c r="V2" s="50"/>
      <c r="W2" s="51">
        <v>5</v>
      </c>
      <c r="X2" s="50"/>
      <c r="Z2" s="50"/>
      <c r="AA2" s="51">
        <v>6</v>
      </c>
      <c r="AB2" s="50"/>
      <c r="AD2" s="50"/>
      <c r="AE2" s="51">
        <v>7</v>
      </c>
      <c r="AF2" s="50"/>
      <c r="AH2" s="50"/>
      <c r="AI2" s="51">
        <v>8</v>
      </c>
      <c r="AJ2" s="50"/>
      <c r="AL2" s="50"/>
      <c r="AM2" s="51">
        <v>9</v>
      </c>
      <c r="AN2" s="50"/>
      <c r="AP2" s="50"/>
      <c r="AQ2" s="51">
        <v>10</v>
      </c>
      <c r="AR2" s="50"/>
    </row>
    <row r="3" spans="1:44" ht="38.25" x14ac:dyDescent="0.25">
      <c r="A3" s="244"/>
      <c r="B3" s="244"/>
      <c r="C3" s="52"/>
      <c r="D3" s="53" t="s">
        <v>345</v>
      </c>
      <c r="E3" s="52"/>
      <c r="F3" s="52"/>
      <c r="G3" s="53" t="s">
        <v>317</v>
      </c>
      <c r="H3" s="52"/>
      <c r="J3" s="52"/>
      <c r="K3" s="53" t="s">
        <v>323</v>
      </c>
      <c r="L3" s="52"/>
      <c r="N3" s="52"/>
      <c r="O3" s="53" t="s">
        <v>326</v>
      </c>
      <c r="P3" s="52"/>
      <c r="R3" s="52"/>
      <c r="S3" s="53" t="s">
        <v>329</v>
      </c>
      <c r="T3" s="52"/>
      <c r="V3" s="52"/>
      <c r="W3" s="53" t="s">
        <v>330</v>
      </c>
      <c r="X3" s="52"/>
      <c r="Z3" s="52"/>
      <c r="AA3" s="53" t="s">
        <v>333</v>
      </c>
      <c r="AB3" s="52"/>
      <c r="AD3" s="52"/>
      <c r="AE3" s="53" t="s">
        <v>335</v>
      </c>
      <c r="AF3" s="52"/>
      <c r="AH3" s="52"/>
      <c r="AI3" s="53" t="s">
        <v>337</v>
      </c>
      <c r="AJ3" s="52"/>
      <c r="AL3" s="52"/>
      <c r="AM3" s="53" t="s">
        <v>340</v>
      </c>
      <c r="AN3" s="52"/>
      <c r="AP3" s="52"/>
      <c r="AQ3" s="53" t="s">
        <v>342</v>
      </c>
      <c r="AR3" s="52"/>
    </row>
    <row r="4" spans="1:44" x14ac:dyDescent="0.25">
      <c r="C4" s="54"/>
      <c r="E4" s="54"/>
      <c r="F4" s="54"/>
      <c r="G4" s="55"/>
      <c r="H4" s="54"/>
      <c r="J4" s="54"/>
      <c r="K4" s="55"/>
      <c r="L4" s="54"/>
      <c r="N4" s="54"/>
      <c r="O4" s="55"/>
      <c r="P4" s="54"/>
      <c r="R4" s="54"/>
      <c r="S4" s="55"/>
      <c r="T4" s="54"/>
      <c r="V4" s="54"/>
      <c r="W4" s="55"/>
      <c r="X4" s="54"/>
      <c r="Z4" s="54"/>
      <c r="AA4" s="55"/>
      <c r="AB4" s="54"/>
      <c r="AD4" s="54"/>
      <c r="AE4" s="55"/>
      <c r="AF4" s="54"/>
      <c r="AH4" s="54"/>
      <c r="AI4" s="55"/>
      <c r="AJ4" s="54"/>
      <c r="AL4" s="54"/>
      <c r="AM4" s="55"/>
      <c r="AN4" s="54"/>
      <c r="AP4" s="54"/>
      <c r="AQ4" s="55"/>
      <c r="AR4" s="54"/>
    </row>
    <row r="5" spans="1:44" x14ac:dyDescent="0.25">
      <c r="A5" s="56"/>
    </row>
    <row r="6" spans="1:44" x14ac:dyDescent="0.25">
      <c r="A6" s="245" t="s">
        <v>93</v>
      </c>
      <c r="B6" s="246"/>
      <c r="D6" s="112">
        <v>242296793</v>
      </c>
      <c r="G6" s="57">
        <f>+G25+G37</f>
        <v>631020573</v>
      </c>
      <c r="H6" s="55"/>
      <c r="K6" s="57">
        <f>+K25+K37</f>
        <v>0</v>
      </c>
      <c r="L6" s="55"/>
      <c r="O6" s="57">
        <f>+O25+O37</f>
        <v>1377231412</v>
      </c>
      <c r="P6" s="55"/>
      <c r="S6" s="57">
        <f>+S25+S37</f>
        <v>627562201</v>
      </c>
      <c r="T6" s="55"/>
      <c r="W6" s="57">
        <f>+W25+W37</f>
        <v>0</v>
      </c>
      <c r="X6" s="55"/>
      <c r="AA6" s="57">
        <f>+AA25+AA37</f>
        <v>1456188896</v>
      </c>
      <c r="AB6" s="55"/>
      <c r="AE6" s="57">
        <f>+AE25+AE37</f>
        <v>328653218</v>
      </c>
      <c r="AF6" s="55"/>
      <c r="AI6" s="57">
        <f>+AI25+AI37</f>
        <v>554338109</v>
      </c>
      <c r="AJ6" s="55"/>
      <c r="AM6" s="57">
        <f>+AM25+AM37</f>
        <v>397020403</v>
      </c>
      <c r="AN6" s="55"/>
      <c r="AQ6" s="57">
        <f>+AQ25+AQ37</f>
        <v>385997517</v>
      </c>
      <c r="AR6" s="55"/>
    </row>
    <row r="7" spans="1:44" x14ac:dyDescent="0.25">
      <c r="A7" s="56"/>
      <c r="B7" s="56"/>
      <c r="D7" s="109"/>
      <c r="G7" s="109"/>
      <c r="H7" s="55"/>
      <c r="K7" s="109"/>
      <c r="L7" s="55"/>
      <c r="O7" s="109"/>
      <c r="P7" s="55"/>
      <c r="S7" s="109"/>
      <c r="T7" s="55"/>
      <c r="W7" s="109"/>
      <c r="X7" s="55"/>
      <c r="AA7" s="109"/>
      <c r="AB7" s="55"/>
      <c r="AE7" s="109"/>
      <c r="AF7" s="55"/>
      <c r="AI7" s="109"/>
      <c r="AJ7" s="55"/>
      <c r="AM7" s="109"/>
      <c r="AN7" s="55"/>
      <c r="AQ7" s="109"/>
      <c r="AR7" s="55"/>
    </row>
    <row r="8" spans="1:44" x14ac:dyDescent="0.25">
      <c r="A8" s="247" t="s">
        <v>123</v>
      </c>
      <c r="B8" s="247"/>
      <c r="D8" s="248">
        <v>0.4</v>
      </c>
      <c r="F8" s="110">
        <v>1</v>
      </c>
      <c r="G8" s="111">
        <v>1</v>
      </c>
      <c r="H8" s="55"/>
      <c r="J8" s="110">
        <v>1</v>
      </c>
      <c r="K8" s="111">
        <v>1</v>
      </c>
      <c r="L8" s="55"/>
      <c r="N8" s="110">
        <v>1</v>
      </c>
      <c r="O8" s="111">
        <v>1</v>
      </c>
      <c r="P8" s="55"/>
      <c r="R8" s="110">
        <v>1</v>
      </c>
      <c r="S8" s="111">
        <v>1</v>
      </c>
      <c r="T8" s="55"/>
      <c r="V8" s="110">
        <v>1</v>
      </c>
      <c r="W8" s="111">
        <v>1</v>
      </c>
      <c r="X8" s="55"/>
      <c r="Z8" s="110">
        <v>1</v>
      </c>
      <c r="AA8" s="111">
        <v>1</v>
      </c>
      <c r="AB8" s="55"/>
      <c r="AD8" s="110">
        <v>1</v>
      </c>
      <c r="AE8" s="111">
        <v>1</v>
      </c>
      <c r="AF8" s="55"/>
      <c r="AH8" s="110">
        <v>1</v>
      </c>
      <c r="AI8" s="111">
        <v>1</v>
      </c>
      <c r="AJ8" s="55"/>
      <c r="AL8" s="110">
        <v>1</v>
      </c>
      <c r="AM8" s="111">
        <v>1</v>
      </c>
      <c r="AN8" s="55"/>
      <c r="AP8" s="110">
        <v>1</v>
      </c>
      <c r="AQ8" s="111">
        <v>1</v>
      </c>
      <c r="AR8" s="55"/>
    </row>
    <row r="9" spans="1:44" x14ac:dyDescent="0.25">
      <c r="A9" s="247"/>
      <c r="B9" s="247"/>
      <c r="D9" s="248"/>
      <c r="F9" s="110"/>
      <c r="G9" s="111"/>
      <c r="H9" s="55"/>
      <c r="J9" s="110"/>
      <c r="K9" s="111"/>
      <c r="L9" s="55"/>
      <c r="N9" s="110"/>
      <c r="O9" s="111"/>
      <c r="P9" s="55"/>
      <c r="R9" s="110"/>
      <c r="S9" s="111"/>
      <c r="T9" s="55"/>
      <c r="V9" s="110"/>
      <c r="W9" s="111"/>
      <c r="X9" s="55"/>
      <c r="Z9" s="110"/>
      <c r="AA9" s="111"/>
      <c r="AB9" s="55"/>
      <c r="AD9" s="110"/>
      <c r="AE9" s="111"/>
      <c r="AF9" s="55"/>
      <c r="AH9" s="110"/>
      <c r="AI9" s="111"/>
      <c r="AJ9" s="55"/>
      <c r="AL9" s="110"/>
      <c r="AM9" s="111"/>
      <c r="AN9" s="55"/>
      <c r="AP9" s="110"/>
      <c r="AQ9" s="111"/>
      <c r="AR9" s="55"/>
    </row>
    <row r="10" spans="1:44" x14ac:dyDescent="0.25">
      <c r="A10" s="247" t="s">
        <v>121</v>
      </c>
      <c r="B10" s="247"/>
      <c r="D10" s="249">
        <f>40%*D6</f>
        <v>96918717.200000003</v>
      </c>
      <c r="F10" s="110" t="s">
        <v>94</v>
      </c>
      <c r="G10" s="113">
        <f>+SUMIF(F$15:F$38,F10,G$15:G$38)</f>
        <v>631020573</v>
      </c>
      <c r="H10" s="55"/>
      <c r="J10" s="110" t="s">
        <v>94</v>
      </c>
      <c r="K10" s="113">
        <f>+SUMIF(J$15:J$38,J10,K$15:K$38)</f>
        <v>0</v>
      </c>
      <c r="L10" s="55"/>
      <c r="N10" s="110" t="s">
        <v>94</v>
      </c>
      <c r="O10" s="113">
        <f>+SUMIF(N$15:N$38,N10,O$15:O$38)</f>
        <v>1377231412</v>
      </c>
      <c r="P10" s="55"/>
      <c r="R10" s="110" t="s">
        <v>94</v>
      </c>
      <c r="S10" s="113">
        <f>+SUMIF(R$15:R$38,R10,S$15:S$38)</f>
        <v>627562201</v>
      </c>
      <c r="T10" s="55"/>
      <c r="V10" s="110" t="s">
        <v>94</v>
      </c>
      <c r="W10" s="113">
        <f>+SUMIF(V$15:V$38,V10,W$15:W$38)</f>
        <v>0</v>
      </c>
      <c r="X10" s="55"/>
      <c r="Z10" s="110" t="s">
        <v>94</v>
      </c>
      <c r="AA10" s="113">
        <f>+SUMIF(Z$15:Z$38,Z10,AA$15:AA$38)</f>
        <v>1456188896</v>
      </c>
      <c r="AB10" s="55"/>
      <c r="AD10" s="110" t="s">
        <v>94</v>
      </c>
      <c r="AE10" s="113">
        <f>+SUMIF(AD$15:AD$38,AD10,AE$15:AE$38)</f>
        <v>328653218</v>
      </c>
      <c r="AF10" s="55"/>
      <c r="AH10" s="110" t="s">
        <v>94</v>
      </c>
      <c r="AI10" s="113">
        <f>+SUMIF(AH$15:AH$38,AH10,AI$15:AI$38)</f>
        <v>554338109</v>
      </c>
      <c r="AJ10" s="55"/>
      <c r="AL10" s="110" t="s">
        <v>94</v>
      </c>
      <c r="AM10" s="113">
        <f>+SUMIF(AL$15:AL$38,AL10,AM$15:AM$38)</f>
        <v>397020403</v>
      </c>
      <c r="AN10" s="55"/>
      <c r="AP10" s="110" t="s">
        <v>94</v>
      </c>
      <c r="AQ10" s="113">
        <f>+SUMIF(AP$15:AP$38,AP10,AQ$15:AQ$38)</f>
        <v>385997517</v>
      </c>
      <c r="AR10" s="55"/>
    </row>
    <row r="11" spans="1:44" x14ac:dyDescent="0.25">
      <c r="A11" s="247"/>
      <c r="B11" s="247"/>
      <c r="D11" s="249"/>
      <c r="F11" s="110"/>
      <c r="G11" s="113"/>
      <c r="H11" s="55"/>
      <c r="J11" s="110"/>
      <c r="K11" s="113">
        <f>+SUMIF(J$15:J$38,J11,K$15:K$38)</f>
        <v>0</v>
      </c>
      <c r="L11" s="55"/>
      <c r="N11" s="110"/>
      <c r="O11" s="113">
        <f>+SUMIF(N$15:N$38,N11,O$15:O$38)</f>
        <v>0</v>
      </c>
      <c r="P11" s="55"/>
      <c r="R11" s="110"/>
      <c r="S11" s="113">
        <f>+SUMIF(R$15:R$38,R11,S$15:S$38)</f>
        <v>0</v>
      </c>
      <c r="T11" s="55"/>
      <c r="V11" s="110"/>
      <c r="W11" s="113">
        <f>+SUMIF(V$15:V$38,V11,W$15:W$38)</f>
        <v>0</v>
      </c>
      <c r="X11" s="55"/>
      <c r="Z11" s="110"/>
      <c r="AA11" s="113">
        <f>+SUMIF(Z$15:Z$38,Z11,AA$15:AA$38)</f>
        <v>0</v>
      </c>
      <c r="AB11" s="55"/>
      <c r="AD11" s="110"/>
      <c r="AE11" s="113">
        <f>+SUMIF(AD$15:AD$38,AD11,AE$15:AE$38)</f>
        <v>0</v>
      </c>
      <c r="AF11" s="55"/>
      <c r="AH11" s="110"/>
      <c r="AI11" s="113">
        <f>+SUMIF(AH$15:AH$38,AH11,AI$15:AI$38)</f>
        <v>0</v>
      </c>
      <c r="AJ11" s="55"/>
      <c r="AL11" s="110"/>
      <c r="AM11" s="113">
        <f>+SUMIF(AL$15:AL$38,AL11,AM$15:AM$38)</f>
        <v>0</v>
      </c>
      <c r="AN11" s="55"/>
      <c r="AP11" s="110"/>
      <c r="AQ11" s="113">
        <f>+SUMIF(AP$15:AP$38,AP11,AQ$15:AQ$38)</f>
        <v>0</v>
      </c>
      <c r="AR11" s="55"/>
    </row>
    <row r="13" spans="1:44" x14ac:dyDescent="0.25">
      <c r="A13" s="245" t="s">
        <v>95</v>
      </c>
      <c r="B13" s="246" t="s">
        <v>96</v>
      </c>
      <c r="G13" s="58" t="str">
        <f>+IF(G6&gt;=$D6,"CUMPLE","NO CUMPLE")</f>
        <v>CUMPLE</v>
      </c>
      <c r="K13" s="58" t="str">
        <f>+IF(K6&gt;=$D6,"CUMPLE","NO CUMPLE")</f>
        <v>NO CUMPLE</v>
      </c>
      <c r="O13" s="58" t="str">
        <f>+IF(O6&gt;=$D6,"CUMPLE","NO CUMPLE")</f>
        <v>CUMPLE</v>
      </c>
      <c r="S13" s="58" t="str">
        <f>+IF(S6&gt;=$D6,"CUMPLE","NO CUMPLE")</f>
        <v>CUMPLE</v>
      </c>
      <c r="W13" s="58" t="str">
        <f>+IF(W6&gt;=$D6,"CUMPLE","NO CUMPLE")</f>
        <v>NO CUMPLE</v>
      </c>
      <c r="AA13" s="58" t="str">
        <f>+IF(AA6&gt;=$D6,"CUMPLE","NO CUMPLE")</f>
        <v>CUMPLE</v>
      </c>
      <c r="AE13" s="58" t="str">
        <f>+IF(AE6&gt;=$D6,"CUMPLE","NO CUMPLE")</f>
        <v>CUMPLE</v>
      </c>
      <c r="AI13" s="58" t="str">
        <f>+IF(AI6&gt;=$D6,"CUMPLE","NO CUMPLE")</f>
        <v>CUMPLE</v>
      </c>
      <c r="AM13" s="58" t="str">
        <f>+IF(AM6&gt;=$D6,"CUMPLE","NO CUMPLE")</f>
        <v>CUMPLE</v>
      </c>
      <c r="AQ13" s="58" t="str">
        <f>+IF(AQ6&gt;=$D6,"CUMPLE","NO CUMPLE")</f>
        <v>CUMPLE</v>
      </c>
    </row>
    <row r="14" spans="1:44" x14ac:dyDescent="0.25">
      <c r="A14" s="56"/>
    </row>
    <row r="15" spans="1:44" x14ac:dyDescent="0.25">
      <c r="A15" s="59" t="s">
        <v>97</v>
      </c>
      <c r="B15" s="60"/>
      <c r="F15" s="76"/>
      <c r="G15" s="77" t="s">
        <v>97</v>
      </c>
      <c r="H15" s="78"/>
      <c r="J15" s="76"/>
      <c r="K15" s="77" t="s">
        <v>97</v>
      </c>
      <c r="L15" s="78"/>
      <c r="N15" s="76"/>
      <c r="O15" s="77" t="s">
        <v>97</v>
      </c>
      <c r="P15" s="78"/>
      <c r="R15" s="76"/>
      <c r="S15" s="77" t="s">
        <v>97</v>
      </c>
      <c r="T15" s="78"/>
      <c r="V15" s="76"/>
      <c r="W15" s="77" t="s">
        <v>97</v>
      </c>
      <c r="X15" s="78"/>
      <c r="Z15" s="76"/>
      <c r="AA15" s="77" t="s">
        <v>97</v>
      </c>
      <c r="AB15" s="78"/>
      <c r="AD15" s="76"/>
      <c r="AE15" s="77" t="s">
        <v>97</v>
      </c>
      <c r="AF15" s="78"/>
      <c r="AH15" s="76"/>
      <c r="AI15" s="77" t="s">
        <v>97</v>
      </c>
      <c r="AJ15" s="78"/>
      <c r="AL15" s="76"/>
      <c r="AM15" s="77" t="s">
        <v>97</v>
      </c>
      <c r="AN15" s="78"/>
      <c r="AP15" s="76"/>
      <c r="AQ15" s="77" t="s">
        <v>97</v>
      </c>
      <c r="AR15" s="78"/>
    </row>
    <row r="16" spans="1:44" x14ac:dyDescent="0.25">
      <c r="A16" s="61"/>
      <c r="B16" s="62"/>
      <c r="F16" s="74"/>
      <c r="G16" s="73"/>
      <c r="H16" s="68"/>
      <c r="J16" s="74"/>
      <c r="K16" s="73"/>
      <c r="L16" s="68"/>
      <c r="N16" s="74"/>
      <c r="O16" s="73"/>
      <c r="P16" s="68"/>
      <c r="R16" s="74"/>
      <c r="S16" s="73"/>
      <c r="T16" s="68"/>
      <c r="V16" s="74"/>
      <c r="W16" s="73"/>
      <c r="X16" s="68"/>
      <c r="Z16" s="74"/>
      <c r="AA16" s="73"/>
      <c r="AB16" s="68"/>
      <c r="AD16" s="74"/>
      <c r="AE16" s="73"/>
      <c r="AF16" s="68"/>
      <c r="AH16" s="74"/>
      <c r="AI16" s="73"/>
      <c r="AJ16" s="68"/>
      <c r="AL16" s="74"/>
      <c r="AM16" s="73"/>
      <c r="AN16" s="68"/>
      <c r="AP16" s="74"/>
      <c r="AQ16" s="73"/>
      <c r="AR16" s="68"/>
    </row>
    <row r="17" spans="1:44" x14ac:dyDescent="0.25">
      <c r="A17" s="61" t="s">
        <v>98</v>
      </c>
      <c r="B17" s="62"/>
      <c r="F17" s="63" t="s">
        <v>99</v>
      </c>
      <c r="G17" s="64">
        <v>1765875149</v>
      </c>
      <c r="H17" s="65" t="s">
        <v>89</v>
      </c>
      <c r="J17" s="63" t="s">
        <v>99</v>
      </c>
      <c r="K17" s="64">
        <v>130740463</v>
      </c>
      <c r="L17" s="65" t="s">
        <v>89</v>
      </c>
      <c r="N17" s="63" t="s">
        <v>99</v>
      </c>
      <c r="O17" s="64">
        <v>1150000000</v>
      </c>
      <c r="P17" s="65" t="s">
        <v>89</v>
      </c>
      <c r="R17" s="63" t="s">
        <v>99</v>
      </c>
      <c r="S17" s="64">
        <v>379355000</v>
      </c>
      <c r="T17" s="65" t="s">
        <v>89</v>
      </c>
      <c r="V17" s="63" t="s">
        <v>99</v>
      </c>
      <c r="W17" s="64">
        <v>192421596</v>
      </c>
      <c r="X17" s="65" t="s">
        <v>89</v>
      </c>
      <c r="Z17" s="63" t="s">
        <v>99</v>
      </c>
      <c r="AA17" s="64">
        <v>1215930174</v>
      </c>
      <c r="AB17" s="65" t="s">
        <v>89</v>
      </c>
      <c r="AD17" s="63" t="s">
        <v>99</v>
      </c>
      <c r="AE17" s="64">
        <v>46291840</v>
      </c>
      <c r="AF17" s="65" t="s">
        <v>89</v>
      </c>
      <c r="AH17" s="63" t="s">
        <v>99</v>
      </c>
      <c r="AI17" s="64">
        <v>8468473</v>
      </c>
      <c r="AJ17" s="65" t="s">
        <v>89</v>
      </c>
      <c r="AL17" s="63" t="s">
        <v>99</v>
      </c>
      <c r="AM17" s="64">
        <v>273676132</v>
      </c>
      <c r="AN17" s="65" t="s">
        <v>89</v>
      </c>
      <c r="AP17" s="63" t="s">
        <v>99</v>
      </c>
      <c r="AQ17" s="64">
        <v>238384347</v>
      </c>
      <c r="AR17" s="65" t="s">
        <v>89</v>
      </c>
    </row>
    <row r="18" spans="1:44" ht="15" customHeight="1" x14ac:dyDescent="0.25">
      <c r="A18" s="61" t="s">
        <v>100</v>
      </c>
      <c r="B18" s="62"/>
      <c r="F18" s="74"/>
      <c r="G18" s="73">
        <v>2017</v>
      </c>
      <c r="H18" s="243" t="s">
        <v>318</v>
      </c>
      <c r="J18" s="74"/>
      <c r="K18" s="73">
        <v>2017</v>
      </c>
      <c r="L18" s="243" t="s">
        <v>324</v>
      </c>
      <c r="N18" s="74"/>
      <c r="O18" s="73">
        <v>2014</v>
      </c>
      <c r="P18" s="243" t="s">
        <v>328</v>
      </c>
      <c r="R18" s="74"/>
      <c r="S18" s="73">
        <v>2009</v>
      </c>
      <c r="T18" s="243" t="s">
        <v>328</v>
      </c>
      <c r="V18" s="74"/>
      <c r="W18" s="73">
        <v>2000</v>
      </c>
      <c r="X18" s="243" t="s">
        <v>318</v>
      </c>
      <c r="Z18" s="74"/>
      <c r="AA18" s="73">
        <v>2014</v>
      </c>
      <c r="AB18" s="243" t="s">
        <v>328</v>
      </c>
      <c r="AD18" s="74"/>
      <c r="AE18" s="73">
        <v>2014</v>
      </c>
      <c r="AF18" s="243" t="s">
        <v>328</v>
      </c>
      <c r="AH18" s="74"/>
      <c r="AI18" s="73">
        <v>2017</v>
      </c>
      <c r="AJ18" s="243" t="s">
        <v>318</v>
      </c>
      <c r="AL18" s="74"/>
      <c r="AM18" s="73">
        <v>2016</v>
      </c>
      <c r="AN18" s="243" t="s">
        <v>318</v>
      </c>
      <c r="AP18" s="74"/>
      <c r="AQ18" s="73">
        <v>2015</v>
      </c>
      <c r="AR18" s="243" t="s">
        <v>343</v>
      </c>
    </row>
    <row r="19" spans="1:44" x14ac:dyDescent="0.25">
      <c r="A19" s="66" t="s">
        <v>101</v>
      </c>
      <c r="B19" s="62"/>
      <c r="F19" s="114">
        <v>1</v>
      </c>
      <c r="G19" s="108">
        <v>0</v>
      </c>
      <c r="H19" s="243"/>
      <c r="J19" s="114">
        <v>1</v>
      </c>
      <c r="K19" s="67">
        <v>0</v>
      </c>
      <c r="L19" s="243"/>
      <c r="N19" s="114">
        <v>1</v>
      </c>
      <c r="O19" s="67">
        <v>1</v>
      </c>
      <c r="P19" s="243"/>
      <c r="R19" s="114">
        <v>1</v>
      </c>
      <c r="S19" s="67">
        <v>1</v>
      </c>
      <c r="T19" s="243"/>
      <c r="V19" s="114">
        <v>1</v>
      </c>
      <c r="W19" s="67">
        <v>0</v>
      </c>
      <c r="X19" s="243"/>
      <c r="Z19" s="114">
        <v>1</v>
      </c>
      <c r="AA19" s="67">
        <v>1</v>
      </c>
      <c r="AB19" s="243"/>
      <c r="AD19" s="114">
        <v>1</v>
      </c>
      <c r="AE19" s="67">
        <v>1</v>
      </c>
      <c r="AF19" s="243"/>
      <c r="AH19" s="114">
        <v>1</v>
      </c>
      <c r="AI19" s="67">
        <v>0</v>
      </c>
      <c r="AJ19" s="243"/>
      <c r="AL19" s="114">
        <v>1</v>
      </c>
      <c r="AM19" s="67">
        <v>1</v>
      </c>
      <c r="AN19" s="243"/>
      <c r="AP19" s="114">
        <v>1</v>
      </c>
      <c r="AQ19" s="67">
        <v>1</v>
      </c>
      <c r="AR19" s="243"/>
    </row>
    <row r="20" spans="1:44" x14ac:dyDescent="0.25">
      <c r="A20" s="66"/>
      <c r="B20" s="62"/>
      <c r="F20" s="74"/>
      <c r="G20" s="67"/>
      <c r="H20" s="243"/>
      <c r="J20" s="74"/>
      <c r="K20" s="67"/>
      <c r="L20" s="243"/>
      <c r="N20" s="74"/>
      <c r="O20" s="67"/>
      <c r="P20" s="243"/>
      <c r="R20" s="74"/>
      <c r="S20" s="67"/>
      <c r="T20" s="243"/>
      <c r="V20" s="74"/>
      <c r="W20" s="67"/>
      <c r="X20" s="243"/>
      <c r="Z20" s="74"/>
      <c r="AA20" s="67"/>
      <c r="AB20" s="243"/>
      <c r="AD20" s="74"/>
      <c r="AE20" s="67"/>
      <c r="AF20" s="243"/>
      <c r="AH20" s="74"/>
      <c r="AI20" s="67"/>
      <c r="AJ20" s="243"/>
      <c r="AL20" s="74"/>
      <c r="AM20" s="67"/>
      <c r="AN20" s="243"/>
      <c r="AP20" s="74"/>
      <c r="AQ20" s="67"/>
      <c r="AR20" s="243"/>
    </row>
    <row r="21" spans="1:44" x14ac:dyDescent="0.25">
      <c r="A21" s="66"/>
      <c r="B21" s="62"/>
      <c r="F21" s="74"/>
      <c r="G21" s="67"/>
      <c r="H21" s="243"/>
      <c r="J21" s="74"/>
      <c r="K21" s="67"/>
      <c r="L21" s="243"/>
      <c r="N21" s="74"/>
      <c r="O21" s="67"/>
      <c r="P21" s="243"/>
      <c r="R21" s="74"/>
      <c r="S21" s="67"/>
      <c r="T21" s="243"/>
      <c r="V21" s="74"/>
      <c r="W21" s="67"/>
      <c r="X21" s="243"/>
      <c r="Z21" s="74"/>
      <c r="AA21" s="67"/>
      <c r="AB21" s="243"/>
      <c r="AD21" s="74"/>
      <c r="AE21" s="67"/>
      <c r="AF21" s="243"/>
      <c r="AH21" s="74"/>
      <c r="AI21" s="67"/>
      <c r="AJ21" s="243"/>
      <c r="AL21" s="74"/>
      <c r="AM21" s="67"/>
      <c r="AN21" s="243"/>
      <c r="AP21" s="74"/>
      <c r="AQ21" s="67"/>
      <c r="AR21" s="243"/>
    </row>
    <row r="22" spans="1:44" x14ac:dyDescent="0.25">
      <c r="A22" s="66"/>
      <c r="B22" s="62"/>
      <c r="F22" s="74"/>
      <c r="G22" s="67"/>
      <c r="H22" s="243"/>
      <c r="J22" s="74"/>
      <c r="K22" s="67"/>
      <c r="L22" s="243"/>
      <c r="N22" s="74"/>
      <c r="O22" s="67"/>
      <c r="P22" s="243"/>
      <c r="R22" s="74"/>
      <c r="S22" s="67"/>
      <c r="T22" s="243"/>
      <c r="V22" s="74"/>
      <c r="W22" s="67"/>
      <c r="X22" s="243"/>
      <c r="Z22" s="74"/>
      <c r="AA22" s="67"/>
      <c r="AB22" s="243"/>
      <c r="AD22" s="74"/>
      <c r="AE22" s="67"/>
      <c r="AF22" s="243"/>
      <c r="AH22" s="74"/>
      <c r="AI22" s="67"/>
      <c r="AJ22" s="243"/>
      <c r="AL22" s="74"/>
      <c r="AM22" s="67"/>
      <c r="AN22" s="243"/>
      <c r="AP22" s="74"/>
      <c r="AQ22" s="67"/>
      <c r="AR22" s="243"/>
    </row>
    <row r="23" spans="1:44" x14ac:dyDescent="0.25">
      <c r="A23" s="66"/>
      <c r="B23" s="62"/>
      <c r="F23" s="74"/>
      <c r="G23" s="67"/>
      <c r="H23" s="243"/>
      <c r="J23" s="74"/>
      <c r="K23" s="67"/>
      <c r="L23" s="243"/>
      <c r="N23" s="74"/>
      <c r="O23" s="67"/>
      <c r="P23" s="243"/>
      <c r="R23" s="74"/>
      <c r="S23" s="67"/>
      <c r="T23" s="243"/>
      <c r="V23" s="74"/>
      <c r="W23" s="67"/>
      <c r="X23" s="243"/>
      <c r="Z23" s="74"/>
      <c r="AA23" s="67"/>
      <c r="AB23" s="243"/>
      <c r="AD23" s="74"/>
      <c r="AE23" s="67"/>
      <c r="AF23" s="243"/>
      <c r="AH23" s="74"/>
      <c r="AI23" s="67"/>
      <c r="AJ23" s="243"/>
      <c r="AL23" s="74"/>
      <c r="AM23" s="67"/>
      <c r="AN23" s="243"/>
      <c r="AP23" s="74"/>
      <c r="AQ23" s="67"/>
      <c r="AR23" s="243"/>
    </row>
    <row r="24" spans="1:44" x14ac:dyDescent="0.25">
      <c r="A24" s="61"/>
      <c r="B24" s="62"/>
      <c r="F24" s="74"/>
      <c r="G24" s="67"/>
      <c r="H24" s="243"/>
      <c r="J24" s="74"/>
      <c r="K24" s="67"/>
      <c r="L24" s="243"/>
      <c r="N24" s="74"/>
      <c r="O24" s="67"/>
      <c r="P24" s="243"/>
      <c r="R24" s="74"/>
      <c r="S24" s="67"/>
      <c r="T24" s="243"/>
      <c r="V24" s="74"/>
      <c r="W24" s="67"/>
      <c r="X24" s="243"/>
      <c r="Z24" s="74"/>
      <c r="AA24" s="67"/>
      <c r="AB24" s="243"/>
      <c r="AD24" s="74"/>
      <c r="AE24" s="67"/>
      <c r="AF24" s="243"/>
      <c r="AH24" s="74"/>
      <c r="AI24" s="67"/>
      <c r="AJ24" s="243"/>
      <c r="AL24" s="74"/>
      <c r="AM24" s="67"/>
      <c r="AN24" s="243"/>
      <c r="AP24" s="74"/>
      <c r="AQ24" s="67"/>
      <c r="AR24" s="243"/>
    </row>
    <row r="25" spans="1:44" x14ac:dyDescent="0.25">
      <c r="A25" s="69" t="s">
        <v>103</v>
      </c>
      <c r="B25" s="70"/>
      <c r="F25" s="71" t="s">
        <v>94</v>
      </c>
      <c r="G25" s="72">
        <f>+ROUND(G17*G19*$B$71/(LOOKUP(G18,$A$40:$A$71,$B$40:$B$71)),0)</f>
        <v>0</v>
      </c>
      <c r="H25" s="75">
        <f>+ROUND(G25/$B$71,2)</f>
        <v>0</v>
      </c>
      <c r="J25" s="71" t="s">
        <v>94</v>
      </c>
      <c r="K25" s="72">
        <f>+ROUND(K17*K19*$B$71/(LOOKUP(K18,$A$40:$A$71,$B$40:$B$71)),0)</f>
        <v>0</v>
      </c>
      <c r="L25" s="75">
        <f>+ROUND(K25/$B$71,2)</f>
        <v>0</v>
      </c>
      <c r="N25" s="71" t="s">
        <v>94</v>
      </c>
      <c r="O25" s="72">
        <f>+ROUND(O17*O19*$B$71/(LOOKUP(O18,$A$40:$A$71,$B$40:$B$71)),0)</f>
        <v>1377231412</v>
      </c>
      <c r="P25" s="75">
        <f>+ROUND(O25/$B$71,2)</f>
        <v>1866.88</v>
      </c>
      <c r="R25" s="71" t="s">
        <v>94</v>
      </c>
      <c r="S25" s="72">
        <f>+ROUND(S17*S19*$B$71/(LOOKUP(S18,$A$40:$A$71,$B$40:$B$71)),0)</f>
        <v>563205137</v>
      </c>
      <c r="T25" s="75">
        <f>+ROUND(S25/$B$71,2)</f>
        <v>763.44</v>
      </c>
      <c r="V25" s="71" t="s">
        <v>94</v>
      </c>
      <c r="W25" s="72">
        <f>+ROUND(W17*W19*$B$71/(LOOKUP(W18,$A$40:$A$71,$B$40:$B$71)),0)</f>
        <v>0</v>
      </c>
      <c r="X25" s="75">
        <f>+ROUND(W25/$B$71,2)</f>
        <v>0</v>
      </c>
      <c r="Z25" s="71" t="s">
        <v>94</v>
      </c>
      <c r="AA25" s="72">
        <f>+ROUND(AA17*AA19*$B$71/(LOOKUP(AA18,$A$40:$A$71,$B$40:$B$71)),0)</f>
        <v>1456188896</v>
      </c>
      <c r="AB25" s="75">
        <f>+ROUND(AA25/$B$71,2)</f>
        <v>1973.91</v>
      </c>
      <c r="AD25" s="71" t="s">
        <v>94</v>
      </c>
      <c r="AE25" s="72">
        <f>+ROUND(AE17*AE19*$B$71/(LOOKUP(AE18,$A$40:$A$71,$B$40:$B$71)),0)</f>
        <v>55438762</v>
      </c>
      <c r="AF25" s="75">
        <f>+ROUND(AE25/$B$71,2)</f>
        <v>75.150000000000006</v>
      </c>
      <c r="AH25" s="71" t="s">
        <v>94</v>
      </c>
      <c r="AI25" s="72">
        <f>+ROUND(AI17*AI19*$B$71/(LOOKUP(AI18,$A$40:$A$71,$B$40:$B$71)),0)</f>
        <v>0</v>
      </c>
      <c r="AJ25" s="75">
        <f>+ROUND(AI25/$B$71,2)</f>
        <v>0</v>
      </c>
      <c r="AL25" s="71" t="s">
        <v>94</v>
      </c>
      <c r="AM25" s="72">
        <f>+ROUND(AM17*AM19*$B$71/(LOOKUP(AM18,$A$40:$A$71,$B$40:$B$71)),0)</f>
        <v>292833946</v>
      </c>
      <c r="AN25" s="75">
        <f>+ROUND(AM25/$B$71,2)</f>
        <v>396.95</v>
      </c>
      <c r="AP25" s="71" t="s">
        <v>94</v>
      </c>
      <c r="AQ25" s="72">
        <f>+ROUND(AQ17*AQ19*$B$71/(LOOKUP(AQ18,$A$40:$A$71,$B$40:$B$71)),0)</f>
        <v>272926492</v>
      </c>
      <c r="AR25" s="75">
        <f>+ROUND(AQ25/$B$71,2)</f>
        <v>369.96</v>
      </c>
    </row>
    <row r="27" spans="1:44" x14ac:dyDescent="0.25">
      <c r="A27" s="59" t="s">
        <v>102</v>
      </c>
      <c r="B27" s="60"/>
      <c r="F27" s="76"/>
      <c r="G27" s="77" t="s">
        <v>102</v>
      </c>
      <c r="H27" s="78"/>
      <c r="J27" s="76"/>
      <c r="K27" s="77" t="s">
        <v>102</v>
      </c>
      <c r="L27" s="78"/>
      <c r="N27" s="76"/>
      <c r="O27" s="77" t="s">
        <v>102</v>
      </c>
      <c r="P27" s="78"/>
      <c r="R27" s="76"/>
      <c r="S27" s="77" t="s">
        <v>102</v>
      </c>
      <c r="T27" s="78"/>
      <c r="V27" s="76"/>
      <c r="W27" s="77" t="s">
        <v>102</v>
      </c>
      <c r="X27" s="78"/>
      <c r="Z27" s="76"/>
      <c r="AA27" s="77" t="s">
        <v>102</v>
      </c>
      <c r="AB27" s="78"/>
      <c r="AD27" s="76"/>
      <c r="AE27" s="77" t="s">
        <v>102</v>
      </c>
      <c r="AF27" s="78"/>
      <c r="AH27" s="76"/>
      <c r="AI27" s="77" t="s">
        <v>102</v>
      </c>
      <c r="AJ27" s="78"/>
      <c r="AL27" s="76"/>
      <c r="AM27" s="77" t="s">
        <v>102</v>
      </c>
      <c r="AN27" s="78"/>
      <c r="AP27" s="76"/>
      <c r="AQ27" s="77" t="s">
        <v>102</v>
      </c>
      <c r="AR27" s="78"/>
    </row>
    <row r="28" spans="1:44" x14ac:dyDescent="0.25">
      <c r="A28" s="61"/>
      <c r="B28" s="62"/>
      <c r="F28" s="74"/>
      <c r="G28" s="73"/>
      <c r="H28" s="68"/>
      <c r="J28" s="74"/>
      <c r="K28" s="73"/>
      <c r="L28" s="68"/>
      <c r="N28" s="74"/>
      <c r="O28" s="73"/>
      <c r="P28" s="68"/>
      <c r="R28" s="74"/>
      <c r="S28" s="73"/>
      <c r="T28" s="68"/>
      <c r="V28" s="74"/>
      <c r="W28" s="73"/>
      <c r="X28" s="68"/>
      <c r="Z28" s="74"/>
      <c r="AA28" s="73"/>
      <c r="AB28" s="68"/>
      <c r="AD28" s="74"/>
      <c r="AE28" s="73"/>
      <c r="AF28" s="68"/>
      <c r="AH28" s="74"/>
      <c r="AI28" s="73"/>
      <c r="AJ28" s="68"/>
      <c r="AL28" s="74"/>
      <c r="AM28" s="73"/>
      <c r="AN28" s="68"/>
      <c r="AP28" s="74"/>
      <c r="AQ28" s="73"/>
      <c r="AR28" s="68"/>
    </row>
    <row r="29" spans="1:44" x14ac:dyDescent="0.25">
      <c r="A29" s="61" t="s">
        <v>98</v>
      </c>
      <c r="B29" s="62"/>
      <c r="F29" s="63" t="s">
        <v>99</v>
      </c>
      <c r="G29" s="64">
        <v>589737878</v>
      </c>
      <c r="H29" s="65" t="s">
        <v>89</v>
      </c>
      <c r="J29" s="63" t="s">
        <v>99</v>
      </c>
      <c r="K29" s="64">
        <v>292050488</v>
      </c>
      <c r="L29" s="65" t="s">
        <v>89</v>
      </c>
      <c r="N29" s="63" t="s">
        <v>99</v>
      </c>
      <c r="O29" s="64">
        <v>0</v>
      </c>
      <c r="P29" s="65"/>
      <c r="R29" s="63" t="s">
        <v>99</v>
      </c>
      <c r="S29" s="64">
        <v>56211900</v>
      </c>
      <c r="T29" s="65" t="s">
        <v>89</v>
      </c>
      <c r="V29" s="63" t="s">
        <v>99</v>
      </c>
      <c r="W29" s="64">
        <v>300000000</v>
      </c>
      <c r="X29" s="65" t="s">
        <v>89</v>
      </c>
      <c r="Z29" s="63" t="s">
        <v>99</v>
      </c>
      <c r="AA29" s="64">
        <v>522867371</v>
      </c>
      <c r="AB29" s="65" t="s">
        <v>89</v>
      </c>
      <c r="AD29" s="63" t="s">
        <v>99</v>
      </c>
      <c r="AE29" s="64">
        <v>238635865</v>
      </c>
      <c r="AF29" s="65" t="s">
        <v>89</v>
      </c>
      <c r="AH29" s="63" t="s">
        <v>99</v>
      </c>
      <c r="AI29" s="64">
        <v>484179923</v>
      </c>
      <c r="AJ29" s="65" t="s">
        <v>89</v>
      </c>
      <c r="AL29" s="63" t="s">
        <v>99</v>
      </c>
      <c r="AM29" s="64">
        <v>104186457</v>
      </c>
      <c r="AN29" s="65" t="s">
        <v>89</v>
      </c>
      <c r="AP29" s="63" t="s">
        <v>99</v>
      </c>
      <c r="AQ29" s="64">
        <v>105673680</v>
      </c>
      <c r="AR29" s="65" t="s">
        <v>89</v>
      </c>
    </row>
    <row r="30" spans="1:44" ht="15" customHeight="1" x14ac:dyDescent="0.25">
      <c r="A30" s="61" t="s">
        <v>100</v>
      </c>
      <c r="B30" s="62"/>
      <c r="F30" s="74"/>
      <c r="G30" s="73">
        <v>2016</v>
      </c>
      <c r="H30" s="243" t="s">
        <v>318</v>
      </c>
      <c r="J30" s="74"/>
      <c r="K30" s="73">
        <v>2010</v>
      </c>
      <c r="L30" s="243" t="s">
        <v>324</v>
      </c>
      <c r="N30" s="74"/>
      <c r="O30" s="73">
        <v>2000</v>
      </c>
      <c r="P30" s="243"/>
      <c r="R30" s="74"/>
      <c r="S30" s="73">
        <v>2015</v>
      </c>
      <c r="T30" s="243" t="s">
        <v>328</v>
      </c>
      <c r="V30" s="74"/>
      <c r="W30" s="73">
        <v>2000</v>
      </c>
      <c r="X30" s="243" t="s">
        <v>318</v>
      </c>
      <c r="Z30" s="74"/>
      <c r="AA30" s="73">
        <v>2000</v>
      </c>
      <c r="AB30" s="243" t="s">
        <v>318</v>
      </c>
      <c r="AD30" s="74"/>
      <c r="AE30" s="73">
        <v>2015</v>
      </c>
      <c r="AF30" s="243" t="s">
        <v>318</v>
      </c>
      <c r="AH30" s="74"/>
      <c r="AI30" s="73">
        <v>2015</v>
      </c>
      <c r="AJ30" s="243" t="s">
        <v>338</v>
      </c>
      <c r="AL30" s="74"/>
      <c r="AM30" s="73">
        <v>2017</v>
      </c>
      <c r="AN30" s="243" t="s">
        <v>318</v>
      </c>
      <c r="AP30" s="74"/>
      <c r="AQ30" s="73">
        <v>2016</v>
      </c>
      <c r="AR30" s="243" t="s">
        <v>328</v>
      </c>
    </row>
    <row r="31" spans="1:44" x14ac:dyDescent="0.25">
      <c r="A31" s="66" t="s">
        <v>101</v>
      </c>
      <c r="B31" s="62"/>
      <c r="F31" s="114">
        <v>1</v>
      </c>
      <c r="G31" s="67">
        <v>1</v>
      </c>
      <c r="H31" s="243"/>
      <c r="J31" s="114">
        <v>1</v>
      </c>
      <c r="K31" s="67">
        <v>0</v>
      </c>
      <c r="L31" s="243"/>
      <c r="N31" s="114"/>
      <c r="O31" s="67">
        <v>0</v>
      </c>
      <c r="P31" s="243"/>
      <c r="R31" s="114">
        <v>1</v>
      </c>
      <c r="S31" s="67">
        <v>1</v>
      </c>
      <c r="T31" s="243"/>
      <c r="V31" s="114">
        <v>1</v>
      </c>
      <c r="W31" s="67">
        <v>0</v>
      </c>
      <c r="X31" s="243"/>
      <c r="Z31" s="114">
        <v>1</v>
      </c>
      <c r="AA31" s="67">
        <v>0</v>
      </c>
      <c r="AB31" s="243"/>
      <c r="AD31" s="114">
        <v>1</v>
      </c>
      <c r="AE31" s="67">
        <v>1</v>
      </c>
      <c r="AF31" s="243"/>
      <c r="AH31" s="114">
        <v>1</v>
      </c>
      <c r="AI31" s="67">
        <v>1</v>
      </c>
      <c r="AJ31" s="243"/>
      <c r="AL31" s="114">
        <v>1</v>
      </c>
      <c r="AM31" s="67">
        <v>1</v>
      </c>
      <c r="AN31" s="243"/>
      <c r="AP31" s="114">
        <v>1</v>
      </c>
      <c r="AQ31" s="67">
        <v>1</v>
      </c>
      <c r="AR31" s="243"/>
    </row>
    <row r="32" spans="1:44" x14ac:dyDescent="0.25">
      <c r="A32" s="66"/>
      <c r="B32" s="62"/>
      <c r="F32" s="74"/>
      <c r="G32" s="67"/>
      <c r="H32" s="243"/>
      <c r="J32" s="74"/>
      <c r="K32" s="67"/>
      <c r="L32" s="243"/>
      <c r="N32" s="74"/>
      <c r="O32" s="67"/>
      <c r="P32" s="243"/>
      <c r="R32" s="74"/>
      <c r="S32" s="67"/>
      <c r="T32" s="243"/>
      <c r="V32" s="74"/>
      <c r="W32" s="67"/>
      <c r="X32" s="243"/>
      <c r="Z32" s="74"/>
      <c r="AA32" s="67"/>
      <c r="AB32" s="243"/>
      <c r="AD32" s="74"/>
      <c r="AE32" s="67"/>
      <c r="AF32" s="243"/>
      <c r="AH32" s="74"/>
      <c r="AI32" s="67"/>
      <c r="AJ32" s="243"/>
      <c r="AL32" s="74"/>
      <c r="AM32" s="67"/>
      <c r="AN32" s="243"/>
      <c r="AP32" s="74"/>
      <c r="AQ32" s="67"/>
      <c r="AR32" s="243"/>
    </row>
    <row r="33" spans="1:44" x14ac:dyDescent="0.25">
      <c r="A33" s="66"/>
      <c r="B33" s="62"/>
      <c r="F33" s="74"/>
      <c r="G33" s="67"/>
      <c r="H33" s="243"/>
      <c r="J33" s="74"/>
      <c r="K33" s="67"/>
      <c r="L33" s="243"/>
      <c r="N33" s="74"/>
      <c r="O33" s="67"/>
      <c r="P33" s="243"/>
      <c r="R33" s="74"/>
      <c r="S33" s="67"/>
      <c r="T33" s="243"/>
      <c r="V33" s="74"/>
      <c r="W33" s="67"/>
      <c r="X33" s="243"/>
      <c r="Z33" s="74"/>
      <c r="AA33" s="67"/>
      <c r="AB33" s="243"/>
      <c r="AD33" s="74"/>
      <c r="AE33" s="67"/>
      <c r="AF33" s="243"/>
      <c r="AH33" s="74"/>
      <c r="AI33" s="67"/>
      <c r="AJ33" s="243"/>
      <c r="AL33" s="74"/>
      <c r="AM33" s="67"/>
      <c r="AN33" s="243"/>
      <c r="AP33" s="74"/>
      <c r="AQ33" s="67"/>
      <c r="AR33" s="243"/>
    </row>
    <row r="34" spans="1:44" x14ac:dyDescent="0.25">
      <c r="A34" s="66"/>
      <c r="B34" s="62"/>
      <c r="F34" s="74"/>
      <c r="G34" s="67"/>
      <c r="H34" s="243"/>
      <c r="J34" s="74"/>
      <c r="K34" s="67"/>
      <c r="L34" s="243"/>
      <c r="N34" s="74"/>
      <c r="O34" s="67"/>
      <c r="P34" s="243"/>
      <c r="R34" s="74"/>
      <c r="S34" s="67"/>
      <c r="T34" s="243"/>
      <c r="V34" s="74"/>
      <c r="W34" s="67"/>
      <c r="X34" s="243"/>
      <c r="Z34" s="74"/>
      <c r="AA34" s="67"/>
      <c r="AB34" s="243"/>
      <c r="AD34" s="74"/>
      <c r="AE34" s="67"/>
      <c r="AF34" s="243"/>
      <c r="AH34" s="74"/>
      <c r="AI34" s="67"/>
      <c r="AJ34" s="243"/>
      <c r="AL34" s="74"/>
      <c r="AM34" s="67"/>
      <c r="AN34" s="243"/>
      <c r="AP34" s="74"/>
      <c r="AQ34" s="67"/>
      <c r="AR34" s="243"/>
    </row>
    <row r="35" spans="1:44" x14ac:dyDescent="0.25">
      <c r="A35" s="66"/>
      <c r="B35" s="62"/>
      <c r="F35" s="74"/>
      <c r="G35" s="67"/>
      <c r="H35" s="243"/>
      <c r="J35" s="74"/>
      <c r="K35" s="67"/>
      <c r="L35" s="243"/>
      <c r="N35" s="74"/>
      <c r="O35" s="67"/>
      <c r="P35" s="243"/>
      <c r="R35" s="74"/>
      <c r="S35" s="67"/>
      <c r="T35" s="243"/>
      <c r="V35" s="74"/>
      <c r="W35" s="67"/>
      <c r="X35" s="243"/>
      <c r="Z35" s="74"/>
      <c r="AA35" s="67"/>
      <c r="AB35" s="243"/>
      <c r="AD35" s="74"/>
      <c r="AE35" s="67"/>
      <c r="AF35" s="243"/>
      <c r="AH35" s="74"/>
      <c r="AI35" s="67"/>
      <c r="AJ35" s="243"/>
      <c r="AL35" s="74"/>
      <c r="AM35" s="67"/>
      <c r="AN35" s="243"/>
      <c r="AP35" s="74"/>
      <c r="AQ35" s="67"/>
      <c r="AR35" s="243"/>
    </row>
    <row r="36" spans="1:44" x14ac:dyDescent="0.25">
      <c r="A36" s="61"/>
      <c r="B36" s="62"/>
      <c r="F36" s="74"/>
      <c r="G36" s="67"/>
      <c r="H36" s="243"/>
      <c r="J36" s="74"/>
      <c r="K36" s="67"/>
      <c r="L36" s="243"/>
      <c r="N36" s="74"/>
      <c r="O36" s="67"/>
      <c r="P36" s="243"/>
      <c r="R36" s="74"/>
      <c r="S36" s="67"/>
      <c r="T36" s="243"/>
      <c r="V36" s="74"/>
      <c r="W36" s="67"/>
      <c r="X36" s="243"/>
      <c r="Z36" s="74"/>
      <c r="AA36" s="67"/>
      <c r="AB36" s="243"/>
      <c r="AD36" s="74"/>
      <c r="AE36" s="67"/>
      <c r="AF36" s="243"/>
      <c r="AH36" s="74"/>
      <c r="AI36" s="67"/>
      <c r="AJ36" s="243"/>
      <c r="AL36" s="74"/>
      <c r="AM36" s="67"/>
      <c r="AN36" s="243"/>
      <c r="AP36" s="74"/>
      <c r="AQ36" s="67"/>
      <c r="AR36" s="243"/>
    </row>
    <row r="37" spans="1:44" x14ac:dyDescent="0.25">
      <c r="A37" s="69" t="s">
        <v>103</v>
      </c>
      <c r="B37" s="70"/>
      <c r="F37" s="71" t="s">
        <v>94</v>
      </c>
      <c r="G37" s="72">
        <f>+ROUND(G29*G31*$B$71/(LOOKUP(G30,$A$40:$A$71,$B$40:$B$71)),0)</f>
        <v>631020573</v>
      </c>
      <c r="H37" s="75">
        <f>+ROUND(G37/$B$71,2)</f>
        <v>855.37</v>
      </c>
      <c r="J37" s="71" t="s">
        <v>94</v>
      </c>
      <c r="K37" s="72">
        <f>+ROUND(K29*K31*$B$71/(LOOKUP(K30,$A$40:$A$71,$B$40:$B$71)),0)</f>
        <v>0</v>
      </c>
      <c r="L37" s="75">
        <f>+ROUND(K37/$B$71,2)</f>
        <v>0</v>
      </c>
      <c r="N37" s="71" t="s">
        <v>94</v>
      </c>
      <c r="O37" s="72">
        <f>+ROUND(O29*O31*$B$71/(LOOKUP(O30,$A$40:$A$71,$B$40:$B$71)),0)</f>
        <v>0</v>
      </c>
      <c r="P37" s="75">
        <f>+ROUND(O37/$B$71,2)</f>
        <v>0</v>
      </c>
      <c r="R37" s="71" t="s">
        <v>94</v>
      </c>
      <c r="S37" s="72">
        <f>+ROUND(S29*S31*$B$71/(LOOKUP(S30,$A$40:$A$71,$B$40:$B$71)),0)</f>
        <v>64357064</v>
      </c>
      <c r="T37" s="75">
        <f>+ROUND(S37/$B$71,2)</f>
        <v>87.24</v>
      </c>
      <c r="V37" s="71" t="s">
        <v>94</v>
      </c>
      <c r="W37" s="72">
        <f>+ROUND(W29*W31*$B$71/(LOOKUP(W30,$A$40:$A$71,$B$40:$B$71)),0)</f>
        <v>0</v>
      </c>
      <c r="X37" s="75">
        <f>+ROUND(W37/$B$71,2)</f>
        <v>0</v>
      </c>
      <c r="Z37" s="71" t="s">
        <v>94</v>
      </c>
      <c r="AA37" s="72">
        <f>+ROUND(AA29*AA31*$B$71/(LOOKUP(AA30,$A$40:$A$71,$B$40:$B$71)),0)</f>
        <v>0</v>
      </c>
      <c r="AB37" s="75">
        <f>+ROUND(AA37/$B$71,2)</f>
        <v>0</v>
      </c>
      <c r="AD37" s="71" t="s">
        <v>94</v>
      </c>
      <c r="AE37" s="72">
        <f>+ROUND(AE29*AE31*$B$71/(LOOKUP(AE30,$A$40:$A$71,$B$40:$B$71)),0)</f>
        <v>273214456</v>
      </c>
      <c r="AF37" s="75">
        <f>+ROUND(AE37/$B$71,2)</f>
        <v>370.35</v>
      </c>
      <c r="AH37" s="71" t="s">
        <v>94</v>
      </c>
      <c r="AI37" s="72">
        <f>+ROUND(AI29*AI31*$B$71/(LOOKUP(AI30,$A$40:$A$71,$B$40:$B$71)),0)</f>
        <v>554338109</v>
      </c>
      <c r="AJ37" s="75">
        <f>+ROUND(AI37/$B$71,2)</f>
        <v>751.42</v>
      </c>
      <c r="AL37" s="71" t="s">
        <v>94</v>
      </c>
      <c r="AM37" s="72">
        <f>+ROUND(AM29*AM31*$B$71/(LOOKUP(AM30,$A$40:$A$71,$B$40:$B$71)),0)</f>
        <v>104186457</v>
      </c>
      <c r="AN37" s="75">
        <f>+ROUND(AM37/$B$71,2)</f>
        <v>141.22999999999999</v>
      </c>
      <c r="AP37" s="71" t="s">
        <v>94</v>
      </c>
      <c r="AQ37" s="72">
        <f>+ROUND(AQ29*AQ31*$B$71/(LOOKUP(AQ30,$A$40:$A$71,$B$40:$B$71)),0)</f>
        <v>113071025</v>
      </c>
      <c r="AR37" s="75">
        <f>+ROUND(AQ37/$B$71,2)</f>
        <v>153.27000000000001</v>
      </c>
    </row>
    <row r="40" spans="1:44" ht="15.75" x14ac:dyDescent="0.25">
      <c r="A40" s="79">
        <v>1986</v>
      </c>
      <c r="B40" s="80">
        <v>16811</v>
      </c>
    </row>
    <row r="41" spans="1:44" ht="15.75" x14ac:dyDescent="0.25">
      <c r="A41" s="79">
        <v>1987</v>
      </c>
      <c r="B41" s="80">
        <v>20510</v>
      </c>
    </row>
    <row r="42" spans="1:44" ht="15.75" x14ac:dyDescent="0.25">
      <c r="A42" s="79">
        <v>1988</v>
      </c>
      <c r="B42" s="80">
        <v>25637</v>
      </c>
    </row>
    <row r="43" spans="1:44" ht="15.75" x14ac:dyDescent="0.25">
      <c r="A43" s="79">
        <v>1989</v>
      </c>
      <c r="B43" s="80">
        <v>32560</v>
      </c>
    </row>
    <row r="44" spans="1:44" ht="15.75" x14ac:dyDescent="0.25">
      <c r="A44" s="79">
        <v>1990</v>
      </c>
      <c r="B44" s="80">
        <v>41025</v>
      </c>
    </row>
    <row r="45" spans="1:44" ht="15.75" x14ac:dyDescent="0.25">
      <c r="A45" s="79">
        <v>1991</v>
      </c>
      <c r="B45" s="80">
        <v>51716</v>
      </c>
    </row>
    <row r="46" spans="1:44" ht="15.75" x14ac:dyDescent="0.25">
      <c r="A46" s="79">
        <v>1992</v>
      </c>
      <c r="B46" s="80">
        <v>65190</v>
      </c>
    </row>
    <row r="47" spans="1:44" ht="15.75" x14ac:dyDescent="0.25">
      <c r="A47" s="79">
        <v>1993</v>
      </c>
      <c r="B47" s="80">
        <v>81510</v>
      </c>
    </row>
    <row r="48" spans="1:44" ht="15.75" x14ac:dyDescent="0.25">
      <c r="A48" s="79">
        <v>1994</v>
      </c>
      <c r="B48" s="80">
        <v>98700</v>
      </c>
    </row>
    <row r="49" spans="1:2" ht="15.75" x14ac:dyDescent="0.25">
      <c r="A49" s="79">
        <v>1995</v>
      </c>
      <c r="B49" s="80">
        <v>118934</v>
      </c>
    </row>
    <row r="50" spans="1:2" ht="15.75" x14ac:dyDescent="0.25">
      <c r="A50" s="79">
        <v>1996</v>
      </c>
      <c r="B50" s="80">
        <v>142125</v>
      </c>
    </row>
    <row r="51" spans="1:2" ht="15.75" x14ac:dyDescent="0.25">
      <c r="A51" s="79">
        <v>1997</v>
      </c>
      <c r="B51" s="81">
        <v>172005</v>
      </c>
    </row>
    <row r="52" spans="1:2" ht="15.75" x14ac:dyDescent="0.25">
      <c r="A52" s="79">
        <v>1998</v>
      </c>
      <c r="B52" s="81">
        <v>203826</v>
      </c>
    </row>
    <row r="53" spans="1:2" ht="15.75" x14ac:dyDescent="0.25">
      <c r="A53" s="79">
        <v>1999</v>
      </c>
      <c r="B53" s="80">
        <v>236460</v>
      </c>
    </row>
    <row r="54" spans="1:2" ht="15.75" x14ac:dyDescent="0.25">
      <c r="A54" s="79">
        <v>2000</v>
      </c>
      <c r="B54" s="82">
        <v>260100</v>
      </c>
    </row>
    <row r="55" spans="1:2" ht="15.75" x14ac:dyDescent="0.25">
      <c r="A55" s="79">
        <v>2001</v>
      </c>
      <c r="B55" s="82">
        <v>286000</v>
      </c>
    </row>
    <row r="56" spans="1:2" ht="15.75" x14ac:dyDescent="0.25">
      <c r="A56" s="79">
        <v>2002</v>
      </c>
      <c r="B56" s="82">
        <v>309000</v>
      </c>
    </row>
    <row r="57" spans="1:2" ht="15.75" x14ac:dyDescent="0.25">
      <c r="A57" s="79">
        <v>2003</v>
      </c>
      <c r="B57" s="82">
        <v>332000</v>
      </c>
    </row>
    <row r="58" spans="1:2" ht="15.75" x14ac:dyDescent="0.25">
      <c r="A58" s="79">
        <v>2004</v>
      </c>
      <c r="B58" s="82">
        <v>358000</v>
      </c>
    </row>
    <row r="59" spans="1:2" ht="15.75" x14ac:dyDescent="0.25">
      <c r="A59" s="79">
        <v>2005</v>
      </c>
      <c r="B59" s="82">
        <v>381500</v>
      </c>
    </row>
    <row r="60" spans="1:2" ht="15.75" x14ac:dyDescent="0.25">
      <c r="A60" s="79">
        <v>2006</v>
      </c>
      <c r="B60" s="82">
        <v>408000</v>
      </c>
    </row>
    <row r="61" spans="1:2" ht="15.75" x14ac:dyDescent="0.25">
      <c r="A61" s="79">
        <v>2007</v>
      </c>
      <c r="B61" s="82">
        <v>433700</v>
      </c>
    </row>
    <row r="62" spans="1:2" ht="15.75" x14ac:dyDescent="0.25">
      <c r="A62" s="79">
        <v>2008</v>
      </c>
      <c r="B62" s="82">
        <v>461500</v>
      </c>
    </row>
    <row r="63" spans="1:2" ht="15.75" x14ac:dyDescent="0.25">
      <c r="A63" s="79">
        <v>2009</v>
      </c>
      <c r="B63" s="82">
        <v>496900</v>
      </c>
    </row>
    <row r="64" spans="1:2" ht="15.75" x14ac:dyDescent="0.25">
      <c r="A64" s="79">
        <v>2010</v>
      </c>
      <c r="B64" s="82">
        <v>515000</v>
      </c>
    </row>
    <row r="65" spans="1:2" ht="15.75" x14ac:dyDescent="0.25">
      <c r="A65" s="79">
        <v>2011</v>
      </c>
      <c r="B65" s="82">
        <v>535600</v>
      </c>
    </row>
    <row r="66" spans="1:2" ht="15.75" x14ac:dyDescent="0.25">
      <c r="A66" s="79">
        <v>2012</v>
      </c>
      <c r="B66" s="82">
        <v>566700</v>
      </c>
    </row>
    <row r="67" spans="1:2" ht="15.75" x14ac:dyDescent="0.25">
      <c r="A67" s="79">
        <v>2013</v>
      </c>
      <c r="B67" s="82">
        <v>589500</v>
      </c>
    </row>
    <row r="68" spans="1:2" ht="15.75" x14ac:dyDescent="0.25">
      <c r="A68" s="79">
        <v>2014</v>
      </c>
      <c r="B68" s="82">
        <v>616000</v>
      </c>
    </row>
    <row r="69" spans="1:2" ht="15.75" x14ac:dyDescent="0.25">
      <c r="A69" s="79">
        <v>2015</v>
      </c>
      <c r="B69" s="82">
        <v>644350</v>
      </c>
    </row>
    <row r="70" spans="1:2" ht="15.75" x14ac:dyDescent="0.25">
      <c r="A70" s="79">
        <v>2016</v>
      </c>
      <c r="B70" s="82">
        <v>689454</v>
      </c>
    </row>
    <row r="71" spans="1:2" ht="15.75" x14ac:dyDescent="0.25">
      <c r="A71" s="79">
        <v>2017</v>
      </c>
      <c r="B71" s="83">
        <v>737717</v>
      </c>
    </row>
  </sheetData>
  <mergeCells count="27">
    <mergeCell ref="AR18:AR24"/>
    <mergeCell ref="AR30:AR36"/>
    <mergeCell ref="AF18:AF24"/>
    <mergeCell ref="AF30:AF36"/>
    <mergeCell ref="AJ18:AJ24"/>
    <mergeCell ref="AJ30:AJ36"/>
    <mergeCell ref="AN18:AN24"/>
    <mergeCell ref="AN30:AN36"/>
    <mergeCell ref="T18:T24"/>
    <mergeCell ref="T30:T36"/>
    <mergeCell ref="X18:X24"/>
    <mergeCell ref="X30:X36"/>
    <mergeCell ref="AB18:AB24"/>
    <mergeCell ref="AB30:AB36"/>
    <mergeCell ref="P18:P24"/>
    <mergeCell ref="P30:P36"/>
    <mergeCell ref="H30:H36"/>
    <mergeCell ref="L30:L36"/>
    <mergeCell ref="A2:B3"/>
    <mergeCell ref="A6:B6"/>
    <mergeCell ref="A13:B13"/>
    <mergeCell ref="L18:L24"/>
    <mergeCell ref="H18:H24"/>
    <mergeCell ref="A8:B9"/>
    <mergeCell ref="D8:D9"/>
    <mergeCell ref="A10:B11"/>
    <mergeCell ref="D10:D11"/>
  </mergeCells>
  <conditionalFormatting sqref="H6:H7 H10:H11">
    <cfRule type="cellIs" dxfId="78" priority="298" operator="equal">
      <formula>"NO CUMPLE"</formula>
    </cfRule>
  </conditionalFormatting>
  <conditionalFormatting sqref="L6:L7">
    <cfRule type="cellIs" dxfId="77" priority="293" operator="equal">
      <formula>"NO CUMPLE"</formula>
    </cfRule>
  </conditionalFormatting>
  <conditionalFormatting sqref="H8:H9">
    <cfRule type="cellIs" dxfId="76" priority="281" operator="equal">
      <formula>"NO CUMPLE"</formula>
    </cfRule>
  </conditionalFormatting>
  <conditionalFormatting sqref="L10:L11">
    <cfRule type="cellIs" dxfId="75" priority="280" operator="equal">
      <formula>"NO CUMPLE"</formula>
    </cfRule>
  </conditionalFormatting>
  <conditionalFormatting sqref="L8:L9">
    <cfRule type="cellIs" dxfId="74" priority="279" operator="equal">
      <formula>"NO CUMPLE"</formula>
    </cfRule>
  </conditionalFormatting>
  <conditionalFormatting sqref="G13">
    <cfRule type="cellIs" dxfId="73" priority="269" operator="equal">
      <formula>"NO CUMPLE"</formula>
    </cfRule>
    <cfRule type="cellIs" dxfId="72" priority="270" operator="equal">
      <formula>"CUMPLE"</formula>
    </cfRule>
  </conditionalFormatting>
  <conditionalFormatting sqref="K13">
    <cfRule type="cellIs" dxfId="71" priority="258" operator="equal">
      <formula>"NO CUMPLE"</formula>
    </cfRule>
    <cfRule type="cellIs" dxfId="70" priority="259" operator="equal">
      <formula>"CUMPLE"</formula>
    </cfRule>
  </conditionalFormatting>
  <conditionalFormatting sqref="P6:P7">
    <cfRule type="cellIs" dxfId="69" priority="50" operator="equal">
      <formula>"NO CUMPLE"</formula>
    </cfRule>
  </conditionalFormatting>
  <conditionalFormatting sqref="P10:P11">
    <cfRule type="cellIs" dxfId="68" priority="49" operator="equal">
      <formula>"NO CUMPLE"</formula>
    </cfRule>
  </conditionalFormatting>
  <conditionalFormatting sqref="P8:P9">
    <cfRule type="cellIs" dxfId="67" priority="48" operator="equal">
      <formula>"NO CUMPLE"</formula>
    </cfRule>
  </conditionalFormatting>
  <conditionalFormatting sqref="O13">
    <cfRule type="cellIs" dxfId="66" priority="46" operator="equal">
      <formula>"NO CUMPLE"</formula>
    </cfRule>
    <cfRule type="cellIs" dxfId="65" priority="47" operator="equal">
      <formula>"CUMPLE"</formula>
    </cfRule>
  </conditionalFormatting>
  <conditionalFormatting sqref="T6:T7">
    <cfRule type="cellIs" dxfId="64" priority="35" operator="equal">
      <formula>"NO CUMPLE"</formula>
    </cfRule>
  </conditionalFormatting>
  <conditionalFormatting sqref="T10:T11">
    <cfRule type="cellIs" dxfId="63" priority="34" operator="equal">
      <formula>"NO CUMPLE"</formula>
    </cfRule>
  </conditionalFormatting>
  <conditionalFormatting sqref="T8:T9">
    <cfRule type="cellIs" dxfId="62" priority="33" operator="equal">
      <formula>"NO CUMPLE"</formula>
    </cfRule>
  </conditionalFormatting>
  <conditionalFormatting sqref="S13">
    <cfRule type="cellIs" dxfId="61" priority="31" operator="equal">
      <formula>"NO CUMPLE"</formula>
    </cfRule>
    <cfRule type="cellIs" dxfId="60" priority="32" operator="equal">
      <formula>"CUMPLE"</formula>
    </cfRule>
  </conditionalFormatting>
  <conditionalFormatting sqref="X6:X7">
    <cfRule type="cellIs" dxfId="59" priority="30" operator="equal">
      <formula>"NO CUMPLE"</formula>
    </cfRule>
  </conditionalFormatting>
  <conditionalFormatting sqref="X10:X11">
    <cfRule type="cellIs" dxfId="58" priority="29" operator="equal">
      <formula>"NO CUMPLE"</formula>
    </cfRule>
  </conditionalFormatting>
  <conditionalFormatting sqref="X8:X9">
    <cfRule type="cellIs" dxfId="57" priority="28" operator="equal">
      <formula>"NO CUMPLE"</formula>
    </cfRule>
  </conditionalFormatting>
  <conditionalFormatting sqref="W13">
    <cfRule type="cellIs" dxfId="56" priority="26" operator="equal">
      <formula>"NO CUMPLE"</formula>
    </cfRule>
    <cfRule type="cellIs" dxfId="55" priority="27" operator="equal">
      <formula>"CUMPLE"</formula>
    </cfRule>
  </conditionalFormatting>
  <conditionalFormatting sqref="AB6:AB7">
    <cfRule type="cellIs" dxfId="54" priority="25" operator="equal">
      <formula>"NO CUMPLE"</formula>
    </cfRule>
  </conditionalFormatting>
  <conditionalFormatting sqref="AB10:AB11">
    <cfRule type="cellIs" dxfId="53" priority="24" operator="equal">
      <formula>"NO CUMPLE"</formula>
    </cfRule>
  </conditionalFormatting>
  <conditionalFormatting sqref="AB8:AB9">
    <cfRule type="cellIs" dxfId="52" priority="23" operator="equal">
      <formula>"NO CUMPLE"</formula>
    </cfRule>
  </conditionalFormatting>
  <conditionalFormatting sqref="AA13">
    <cfRule type="cellIs" dxfId="51" priority="21" operator="equal">
      <formula>"NO CUMPLE"</formula>
    </cfRule>
    <cfRule type="cellIs" dxfId="50" priority="22" operator="equal">
      <formula>"CUMPLE"</formula>
    </cfRule>
  </conditionalFormatting>
  <conditionalFormatting sqref="AF6:AF7">
    <cfRule type="cellIs" dxfId="49" priority="20" operator="equal">
      <formula>"NO CUMPLE"</formula>
    </cfRule>
  </conditionalFormatting>
  <conditionalFormatting sqref="AF10:AF11">
    <cfRule type="cellIs" dxfId="48" priority="19" operator="equal">
      <formula>"NO CUMPLE"</formula>
    </cfRule>
  </conditionalFormatting>
  <conditionalFormatting sqref="AF8:AF9">
    <cfRule type="cellIs" dxfId="47" priority="18" operator="equal">
      <formula>"NO CUMPLE"</formula>
    </cfRule>
  </conditionalFormatting>
  <conditionalFormatting sqref="AE13">
    <cfRule type="cellIs" dxfId="46" priority="16" operator="equal">
      <formula>"NO CUMPLE"</formula>
    </cfRule>
    <cfRule type="cellIs" dxfId="45" priority="17" operator="equal">
      <formula>"CUMPLE"</formula>
    </cfRule>
  </conditionalFormatting>
  <conditionalFormatting sqref="AJ6:AJ7">
    <cfRule type="cellIs" dxfId="44" priority="15" operator="equal">
      <formula>"NO CUMPLE"</formula>
    </cfRule>
  </conditionalFormatting>
  <conditionalFormatting sqref="AJ10:AJ11">
    <cfRule type="cellIs" dxfId="43" priority="14" operator="equal">
      <formula>"NO CUMPLE"</formula>
    </cfRule>
  </conditionalFormatting>
  <conditionalFormatting sqref="AJ8:AJ9">
    <cfRule type="cellIs" dxfId="42" priority="13" operator="equal">
      <formula>"NO CUMPLE"</formula>
    </cfRule>
  </conditionalFormatting>
  <conditionalFormatting sqref="AI13">
    <cfRule type="cellIs" dxfId="41" priority="11" operator="equal">
      <formula>"NO CUMPLE"</formula>
    </cfRule>
    <cfRule type="cellIs" dxfId="40" priority="12" operator="equal">
      <formula>"CUMPLE"</formula>
    </cfRule>
  </conditionalFormatting>
  <conditionalFormatting sqref="AN6:AN7">
    <cfRule type="cellIs" dxfId="39" priority="10" operator="equal">
      <formula>"NO CUMPLE"</formula>
    </cfRule>
  </conditionalFormatting>
  <conditionalFormatting sqref="AN10:AN11">
    <cfRule type="cellIs" dxfId="38" priority="9" operator="equal">
      <formula>"NO CUMPLE"</formula>
    </cfRule>
  </conditionalFormatting>
  <conditionalFormatting sqref="AN8:AN9">
    <cfRule type="cellIs" dxfId="37" priority="8" operator="equal">
      <formula>"NO CUMPLE"</formula>
    </cfRule>
  </conditionalFormatting>
  <conditionalFormatting sqref="AM13">
    <cfRule type="cellIs" dxfId="36" priority="6" operator="equal">
      <formula>"NO CUMPLE"</formula>
    </cfRule>
    <cfRule type="cellIs" dxfId="35" priority="7" operator="equal">
      <formula>"CUMPLE"</formula>
    </cfRule>
  </conditionalFormatting>
  <conditionalFormatting sqref="AR6:AR7">
    <cfRule type="cellIs" dxfId="34" priority="5" operator="equal">
      <formula>"NO CUMPLE"</formula>
    </cfRule>
  </conditionalFormatting>
  <conditionalFormatting sqref="AR10:AR11">
    <cfRule type="cellIs" dxfId="33" priority="4" operator="equal">
      <formula>"NO CUMPLE"</formula>
    </cfRule>
  </conditionalFormatting>
  <conditionalFormatting sqref="AR8:AR9">
    <cfRule type="cellIs" dxfId="32" priority="3" operator="equal">
      <formula>"NO CUMPLE"</formula>
    </cfRule>
  </conditionalFormatting>
  <conditionalFormatting sqref="AQ13">
    <cfRule type="cellIs" dxfId="31" priority="1" operator="equal">
      <formula>"NO CUMPLE"</formula>
    </cfRule>
    <cfRule type="cellIs" dxfId="30" priority="2" operator="equal">
      <formula>"CUMPLE"</formula>
    </cfRule>
  </conditionalFormatting>
  <pageMargins left="0.7" right="0.7" top="0.75" bottom="0.75" header="0.3" footer="0.3"/>
  <pageSetup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V127"/>
  <sheetViews>
    <sheetView zoomScale="80" zoomScaleNormal="80" workbookViewId="0">
      <pane xSplit="4" ySplit="7" topLeftCell="E98" activePane="bottomRight" state="frozen"/>
      <selection pane="topRight" activeCell="E1" sqref="E1"/>
      <selection pane="bottomLeft" activeCell="A8" sqref="A8"/>
      <selection pane="bottomRight" activeCell="O115" sqref="O115"/>
    </sheetView>
  </sheetViews>
  <sheetFormatPr baseColWidth="10" defaultColWidth="15" defaultRowHeight="12.75" x14ac:dyDescent="0.25"/>
  <cols>
    <col min="1" max="1" width="7.5703125" style="1" customWidth="1"/>
    <col min="2" max="2" width="60.85546875" style="1" customWidth="1"/>
    <col min="3" max="3" width="8.7109375" style="1" customWidth="1"/>
    <col min="4" max="4" width="10.7109375" style="1" customWidth="1"/>
    <col min="5" max="5" width="12.7109375" style="1" customWidth="1"/>
    <col min="6" max="6" width="15.7109375" style="1" customWidth="1"/>
    <col min="7" max="7" width="15" style="1"/>
    <col min="8" max="8" width="15.28515625" style="1" bestFit="1" customWidth="1"/>
    <col min="9" max="9" width="16.85546875" style="1" customWidth="1"/>
    <col min="10" max="10" width="15" style="1"/>
    <col min="11" max="11" width="15.28515625" style="1" bestFit="1" customWidth="1"/>
    <col min="12" max="12" width="16.85546875" style="1" customWidth="1"/>
    <col min="13" max="13" width="15" style="1"/>
    <col min="14" max="14" width="15.28515625" style="1" bestFit="1" customWidth="1"/>
    <col min="15" max="15" width="16.85546875" style="1" customWidth="1"/>
    <col min="16" max="16" width="15" style="1"/>
    <col min="17" max="17" width="15.28515625" style="1" bestFit="1" customWidth="1"/>
    <col min="18" max="18" width="16.85546875" style="1" customWidth="1"/>
    <col min="19" max="19" width="15" style="1"/>
    <col min="20" max="20" width="15.28515625" style="1" bestFit="1" customWidth="1"/>
    <col min="21" max="21" width="16.85546875" style="1" customWidth="1"/>
    <col min="22" max="16384" width="15" style="1"/>
  </cols>
  <sheetData>
    <row r="1" spans="1:21" x14ac:dyDescent="0.25">
      <c r="A1" s="253" t="s">
        <v>85</v>
      </c>
      <c r="B1" s="253"/>
      <c r="C1" s="253"/>
      <c r="D1" s="253"/>
      <c r="E1" s="253"/>
      <c r="F1" s="253"/>
    </row>
    <row r="2" spans="1:21" x14ac:dyDescent="0.25">
      <c r="A2" s="253" t="s">
        <v>136</v>
      </c>
      <c r="B2" s="253"/>
      <c r="C2" s="253"/>
      <c r="D2" s="253"/>
      <c r="E2" s="253"/>
      <c r="F2" s="253"/>
    </row>
    <row r="3" spans="1:21" ht="18" customHeight="1" x14ac:dyDescent="0.25">
      <c r="A3" s="263" t="s">
        <v>137</v>
      </c>
      <c r="B3" s="263"/>
      <c r="C3" s="263"/>
      <c r="D3" s="263"/>
      <c r="E3" s="263"/>
      <c r="F3" s="263"/>
      <c r="G3" s="254" t="s">
        <v>134</v>
      </c>
      <c r="H3" s="255"/>
      <c r="I3" s="256"/>
      <c r="J3" s="254" t="s">
        <v>149</v>
      </c>
      <c r="K3" s="255"/>
      <c r="L3" s="256"/>
      <c r="M3" s="254" t="s">
        <v>150</v>
      </c>
      <c r="N3" s="255"/>
      <c r="O3" s="256"/>
      <c r="P3" s="254" t="s">
        <v>151</v>
      </c>
      <c r="Q3" s="255"/>
      <c r="R3" s="256"/>
      <c r="S3" s="254" t="s">
        <v>152</v>
      </c>
      <c r="T3" s="255"/>
      <c r="U3" s="256"/>
    </row>
    <row r="4" spans="1:21" ht="59.25" customHeight="1" x14ac:dyDescent="0.25">
      <c r="A4" s="263"/>
      <c r="B4" s="263"/>
      <c r="C4" s="263"/>
      <c r="D4" s="263"/>
      <c r="E4" s="263"/>
      <c r="F4" s="263"/>
      <c r="G4" s="257"/>
      <c r="H4" s="258"/>
      <c r="I4" s="259"/>
      <c r="J4" s="257"/>
      <c r="K4" s="258"/>
      <c r="L4" s="259"/>
      <c r="M4" s="257"/>
      <c r="N4" s="258"/>
      <c r="O4" s="259"/>
      <c r="P4" s="257"/>
      <c r="Q4" s="258"/>
      <c r="R4" s="259"/>
      <c r="S4" s="257"/>
      <c r="T4" s="258"/>
      <c r="U4" s="259"/>
    </row>
    <row r="5" spans="1:21" x14ac:dyDescent="0.25">
      <c r="A5" s="263"/>
      <c r="B5" s="263"/>
      <c r="C5" s="263"/>
      <c r="D5" s="263"/>
      <c r="E5" s="263"/>
      <c r="F5" s="263"/>
      <c r="G5" s="253">
        <v>1</v>
      </c>
      <c r="H5" s="253"/>
      <c r="I5" s="253"/>
      <c r="J5" s="253">
        <v>2</v>
      </c>
      <c r="K5" s="253"/>
      <c r="L5" s="253"/>
      <c r="M5" s="253">
        <v>3</v>
      </c>
      <c r="N5" s="253"/>
      <c r="O5" s="253"/>
      <c r="P5" s="253">
        <v>4</v>
      </c>
      <c r="Q5" s="253"/>
      <c r="R5" s="253"/>
      <c r="S5" s="253">
        <v>5</v>
      </c>
      <c r="T5" s="253"/>
      <c r="U5" s="253"/>
    </row>
    <row r="6" spans="1:21" ht="15" customHeight="1" x14ac:dyDescent="0.25">
      <c r="A6" s="260" t="s">
        <v>138</v>
      </c>
      <c r="B6" s="260"/>
      <c r="C6" s="260"/>
      <c r="D6" s="260"/>
      <c r="E6" s="260"/>
      <c r="F6" s="260"/>
      <c r="G6" s="261" t="s">
        <v>64</v>
      </c>
      <c r="H6" s="261" t="s">
        <v>65</v>
      </c>
      <c r="I6" s="147" t="s">
        <v>139</v>
      </c>
      <c r="J6" s="261" t="s">
        <v>64</v>
      </c>
      <c r="K6" s="261" t="s">
        <v>65</v>
      </c>
      <c r="L6" s="147" t="s">
        <v>139</v>
      </c>
      <c r="M6" s="261" t="s">
        <v>64</v>
      </c>
      <c r="N6" s="261" t="s">
        <v>65</v>
      </c>
      <c r="O6" s="147" t="s">
        <v>139</v>
      </c>
      <c r="P6" s="261" t="s">
        <v>64</v>
      </c>
      <c r="Q6" s="261" t="s">
        <v>65</v>
      </c>
      <c r="R6" s="147" t="s">
        <v>139</v>
      </c>
      <c r="S6" s="261" t="s">
        <v>64</v>
      </c>
      <c r="T6" s="261" t="s">
        <v>65</v>
      </c>
      <c r="U6" s="147" t="s">
        <v>139</v>
      </c>
    </row>
    <row r="7" spans="1:21" x14ac:dyDescent="0.25">
      <c r="A7" s="148" t="s">
        <v>0</v>
      </c>
      <c r="B7" s="148" t="s">
        <v>66</v>
      </c>
      <c r="C7" s="148" t="s">
        <v>4</v>
      </c>
      <c r="D7" s="148" t="s">
        <v>1</v>
      </c>
      <c r="E7" s="148" t="s">
        <v>64</v>
      </c>
      <c r="F7" s="148" t="s">
        <v>65</v>
      </c>
      <c r="G7" s="262"/>
      <c r="H7" s="262"/>
      <c r="I7" s="149" t="s">
        <v>140</v>
      </c>
      <c r="J7" s="262"/>
      <c r="K7" s="262"/>
      <c r="L7" s="149" t="s">
        <v>140</v>
      </c>
      <c r="M7" s="262"/>
      <c r="N7" s="262"/>
      <c r="O7" s="149" t="s">
        <v>140</v>
      </c>
      <c r="P7" s="262"/>
      <c r="Q7" s="262"/>
      <c r="R7" s="149" t="s">
        <v>140</v>
      </c>
      <c r="S7" s="262"/>
      <c r="T7" s="262"/>
      <c r="U7" s="149" t="s">
        <v>140</v>
      </c>
    </row>
    <row r="8" spans="1:21" s="180" customFormat="1" x14ac:dyDescent="0.25">
      <c r="A8" s="148">
        <v>1</v>
      </c>
      <c r="B8" s="150" t="s">
        <v>153</v>
      </c>
      <c r="C8" s="148"/>
      <c r="D8" s="148"/>
      <c r="E8" s="148"/>
      <c r="F8" s="148"/>
      <c r="G8" s="148"/>
      <c r="H8" s="148"/>
      <c r="I8" s="148"/>
      <c r="J8" s="148"/>
      <c r="K8" s="148"/>
      <c r="L8" s="148"/>
      <c r="M8" s="148"/>
      <c r="N8" s="148"/>
      <c r="O8" s="148"/>
      <c r="P8" s="148"/>
      <c r="Q8" s="148"/>
      <c r="R8" s="148"/>
      <c r="S8" s="148"/>
      <c r="T8" s="148"/>
      <c r="U8" s="148"/>
    </row>
    <row r="9" spans="1:21" ht="51" x14ac:dyDescent="0.25">
      <c r="A9" s="151" t="s">
        <v>154</v>
      </c>
      <c r="B9" s="152" t="s">
        <v>155</v>
      </c>
      <c r="C9" s="151" t="s">
        <v>156</v>
      </c>
      <c r="D9" s="153">
        <v>21.080000000000002</v>
      </c>
      <c r="E9" s="154">
        <v>195789</v>
      </c>
      <c r="F9" s="155">
        <f>ROUND(D9*E9,0)</f>
        <v>4127232</v>
      </c>
      <c r="G9" s="154">
        <v>194027</v>
      </c>
      <c r="H9" s="155">
        <f>ROUND($D9*G9,0)</f>
        <v>4090089</v>
      </c>
      <c r="I9" s="156" t="str">
        <f>+IF(G9&lt;=$E9,"OK","NO OK")</f>
        <v>OK</v>
      </c>
      <c r="J9" s="154">
        <v>192260</v>
      </c>
      <c r="K9" s="155">
        <f t="shared" ref="K9:K58" si="0">ROUND($D9*J9,0)</f>
        <v>4052841</v>
      </c>
      <c r="L9" s="156" t="str">
        <f>+IF(J9&lt;=$E9,"OK","NO OK")</f>
        <v>OK</v>
      </c>
      <c r="M9" s="154">
        <v>194646</v>
      </c>
      <c r="N9" s="155">
        <f t="shared" ref="N9:N58" si="1">ROUND($D9*M9,0)</f>
        <v>4103138</v>
      </c>
      <c r="O9" s="156" t="str">
        <f>+IF(M9&lt;=$E9,"OK","NO OK")</f>
        <v>OK</v>
      </c>
      <c r="P9" s="154"/>
      <c r="Q9" s="155">
        <f t="shared" ref="Q9:Q58" si="2">ROUND($D9*P9,0)</f>
        <v>0</v>
      </c>
      <c r="R9" s="156" t="str">
        <f>+IF(P9&lt;=$E9,"OK","NO OK")</f>
        <v>OK</v>
      </c>
      <c r="S9" s="154">
        <v>195789</v>
      </c>
      <c r="T9" s="155">
        <f t="shared" ref="T9:T58" si="3">ROUND($D9*S9,0)</f>
        <v>4127232</v>
      </c>
      <c r="U9" s="156" t="str">
        <f>+IF(S9&lt;=$E9,"OK","NO OK")</f>
        <v>OK</v>
      </c>
    </row>
    <row r="10" spans="1:21" ht="25.5" x14ac:dyDescent="0.25">
      <c r="A10" s="151" t="s">
        <v>157</v>
      </c>
      <c r="B10" s="152" t="s">
        <v>158</v>
      </c>
      <c r="C10" s="151" t="s">
        <v>56</v>
      </c>
      <c r="D10" s="153">
        <v>75.400000000000006</v>
      </c>
      <c r="E10" s="154">
        <v>55944</v>
      </c>
      <c r="F10" s="155">
        <f t="shared" ref="F10:F75" si="4">ROUND(D10*E10,0)</f>
        <v>4218178</v>
      </c>
      <c r="G10" s="154">
        <v>55441</v>
      </c>
      <c r="H10" s="155">
        <f t="shared" ref="H10:H60" si="5">ROUND($D10*G10,0)</f>
        <v>4180251</v>
      </c>
      <c r="I10" s="156" t="str">
        <f t="shared" ref="I10:I60" si="6">+IF(G10&lt;=$E10,"OK","NO OK")</f>
        <v>OK</v>
      </c>
      <c r="J10" s="154">
        <v>54940</v>
      </c>
      <c r="K10" s="155">
        <f t="shared" si="0"/>
        <v>4142476</v>
      </c>
      <c r="L10" s="156" t="str">
        <f>+IF(J10&lt;=$E10,"OK","NO OK")</f>
        <v>OK</v>
      </c>
      <c r="M10" s="154">
        <v>55617</v>
      </c>
      <c r="N10" s="155">
        <f t="shared" si="1"/>
        <v>4193522</v>
      </c>
      <c r="O10" s="156" t="str">
        <f t="shared" ref="O10:O58" si="7">+IF(M10&lt;=$E10,"OK","NO OK")</f>
        <v>OK</v>
      </c>
      <c r="P10" s="154"/>
      <c r="Q10" s="155">
        <f t="shared" si="2"/>
        <v>0</v>
      </c>
      <c r="R10" s="156" t="str">
        <f t="shared" ref="R10:R58" si="8">+IF(P10&lt;=$E10,"OK","NO OK")</f>
        <v>OK</v>
      </c>
      <c r="S10" s="154">
        <v>55944</v>
      </c>
      <c r="T10" s="155">
        <f t="shared" si="3"/>
        <v>4218178</v>
      </c>
      <c r="U10" s="156" t="str">
        <f t="shared" ref="U10:U58" si="9">+IF(S10&lt;=$E10,"OK","NO OK")</f>
        <v>OK</v>
      </c>
    </row>
    <row r="11" spans="1:21" ht="15" x14ac:dyDescent="0.25">
      <c r="A11" s="151" t="s">
        <v>159</v>
      </c>
      <c r="B11" s="152" t="s">
        <v>160</v>
      </c>
      <c r="C11" s="151" t="s">
        <v>156</v>
      </c>
      <c r="D11" s="153">
        <v>117.65</v>
      </c>
      <c r="E11" s="154">
        <v>11958</v>
      </c>
      <c r="F11" s="155">
        <f t="shared" si="4"/>
        <v>1406859</v>
      </c>
      <c r="G11" s="154">
        <v>11850</v>
      </c>
      <c r="H11" s="155">
        <f t="shared" si="5"/>
        <v>1394153</v>
      </c>
      <c r="I11" s="156" t="str">
        <f t="shared" si="6"/>
        <v>OK</v>
      </c>
      <c r="J11" s="154">
        <v>11740</v>
      </c>
      <c r="K11" s="155">
        <f t="shared" si="0"/>
        <v>1381211</v>
      </c>
      <c r="L11" s="156" t="str">
        <f t="shared" ref="L11:L58" si="10">+IF(J11&lt;=$E11,"OK","NO OK")</f>
        <v>OK</v>
      </c>
      <c r="M11" s="154">
        <v>11888</v>
      </c>
      <c r="N11" s="155">
        <f t="shared" si="1"/>
        <v>1398623</v>
      </c>
      <c r="O11" s="156" t="str">
        <f t="shared" si="7"/>
        <v>OK</v>
      </c>
      <c r="P11" s="154"/>
      <c r="Q11" s="155">
        <f t="shared" si="2"/>
        <v>0</v>
      </c>
      <c r="R11" s="156" t="str">
        <f t="shared" si="8"/>
        <v>OK</v>
      </c>
      <c r="S11" s="154">
        <v>11958</v>
      </c>
      <c r="T11" s="155">
        <f t="shared" si="3"/>
        <v>1406859</v>
      </c>
      <c r="U11" s="156" t="str">
        <f t="shared" si="9"/>
        <v>OK</v>
      </c>
    </row>
    <row r="12" spans="1:21" ht="25.5" x14ac:dyDescent="0.25">
      <c r="A12" s="151" t="s">
        <v>161</v>
      </c>
      <c r="B12" s="152" t="s">
        <v>162</v>
      </c>
      <c r="C12" s="151" t="s">
        <v>56</v>
      </c>
      <c r="D12" s="153">
        <v>191.42</v>
      </c>
      <c r="E12" s="154">
        <v>73760</v>
      </c>
      <c r="F12" s="155">
        <f t="shared" si="4"/>
        <v>14119139</v>
      </c>
      <c r="G12" s="154">
        <v>73096</v>
      </c>
      <c r="H12" s="155">
        <f t="shared" si="5"/>
        <v>13992036</v>
      </c>
      <c r="I12" s="156" t="str">
        <f t="shared" si="6"/>
        <v>OK</v>
      </c>
      <c r="J12" s="154">
        <v>72430</v>
      </c>
      <c r="K12" s="155">
        <f t="shared" si="0"/>
        <v>13864551</v>
      </c>
      <c r="L12" s="156" t="str">
        <f t="shared" si="10"/>
        <v>OK</v>
      </c>
      <c r="M12" s="154">
        <v>73329</v>
      </c>
      <c r="N12" s="155">
        <f t="shared" si="1"/>
        <v>14036637</v>
      </c>
      <c r="O12" s="156" t="str">
        <f t="shared" si="7"/>
        <v>OK</v>
      </c>
      <c r="P12" s="154"/>
      <c r="Q12" s="155">
        <f t="shared" si="2"/>
        <v>0</v>
      </c>
      <c r="R12" s="156" t="str">
        <f t="shared" si="8"/>
        <v>OK</v>
      </c>
      <c r="S12" s="154">
        <v>73760</v>
      </c>
      <c r="T12" s="155">
        <f t="shared" si="3"/>
        <v>14119139</v>
      </c>
      <c r="U12" s="156" t="str">
        <f t="shared" si="9"/>
        <v>OK</v>
      </c>
    </row>
    <row r="13" spans="1:21" ht="25.5" x14ac:dyDescent="0.25">
      <c r="A13" s="151" t="s">
        <v>163</v>
      </c>
      <c r="B13" s="152" t="s">
        <v>164</v>
      </c>
      <c r="C13" s="151" t="s">
        <v>56</v>
      </c>
      <c r="D13" s="153">
        <v>158.24</v>
      </c>
      <c r="E13" s="154">
        <v>79333</v>
      </c>
      <c r="F13" s="155">
        <f t="shared" si="4"/>
        <v>12553654</v>
      </c>
      <c r="G13" s="154">
        <v>78619</v>
      </c>
      <c r="H13" s="155">
        <f t="shared" si="5"/>
        <v>12440671</v>
      </c>
      <c r="I13" s="156" t="str">
        <f t="shared" si="6"/>
        <v>OK</v>
      </c>
      <c r="J13" s="154">
        <v>77910</v>
      </c>
      <c r="K13" s="155">
        <f t="shared" si="0"/>
        <v>12328478</v>
      </c>
      <c r="L13" s="156" t="str">
        <f t="shared" si="10"/>
        <v>OK</v>
      </c>
      <c r="M13" s="154">
        <v>78870</v>
      </c>
      <c r="N13" s="155">
        <f t="shared" si="1"/>
        <v>12480389</v>
      </c>
      <c r="O13" s="156" t="str">
        <f t="shared" si="7"/>
        <v>OK</v>
      </c>
      <c r="P13" s="154"/>
      <c r="Q13" s="155">
        <f t="shared" si="2"/>
        <v>0</v>
      </c>
      <c r="R13" s="156" t="str">
        <f t="shared" si="8"/>
        <v>OK</v>
      </c>
      <c r="S13" s="154">
        <v>79333</v>
      </c>
      <c r="T13" s="155">
        <f t="shared" si="3"/>
        <v>12553654</v>
      </c>
      <c r="U13" s="156" t="str">
        <f t="shared" si="9"/>
        <v>OK</v>
      </c>
    </row>
    <row r="14" spans="1:21" ht="15" x14ac:dyDescent="0.25">
      <c r="A14" s="151" t="s">
        <v>165</v>
      </c>
      <c r="B14" s="152" t="s">
        <v>166</v>
      </c>
      <c r="C14" s="151" t="s">
        <v>56</v>
      </c>
      <c r="D14" s="153">
        <v>158.24</v>
      </c>
      <c r="E14" s="154">
        <v>42009</v>
      </c>
      <c r="F14" s="155">
        <f t="shared" si="4"/>
        <v>6647504</v>
      </c>
      <c r="G14" s="154">
        <v>41631</v>
      </c>
      <c r="H14" s="155">
        <f t="shared" si="5"/>
        <v>6587689</v>
      </c>
      <c r="I14" s="156" t="str">
        <f t="shared" si="6"/>
        <v>OK</v>
      </c>
      <c r="J14" s="154">
        <v>41250</v>
      </c>
      <c r="K14" s="155">
        <f t="shared" si="0"/>
        <v>6527400</v>
      </c>
      <c r="L14" s="156" t="str">
        <f t="shared" si="10"/>
        <v>OK</v>
      </c>
      <c r="M14" s="154">
        <v>41764</v>
      </c>
      <c r="N14" s="155">
        <f t="shared" si="1"/>
        <v>6608735</v>
      </c>
      <c r="O14" s="156" t="str">
        <f t="shared" si="7"/>
        <v>OK</v>
      </c>
      <c r="P14" s="154"/>
      <c r="Q14" s="155">
        <f t="shared" si="2"/>
        <v>0</v>
      </c>
      <c r="R14" s="156" t="str">
        <f t="shared" si="8"/>
        <v>OK</v>
      </c>
      <c r="S14" s="154">
        <v>42000</v>
      </c>
      <c r="T14" s="155">
        <f t="shared" si="3"/>
        <v>6646080</v>
      </c>
      <c r="U14" s="156" t="str">
        <f t="shared" si="9"/>
        <v>OK</v>
      </c>
    </row>
    <row r="15" spans="1:21" ht="38.25" x14ac:dyDescent="0.25">
      <c r="A15" s="151" t="s">
        <v>167</v>
      </c>
      <c r="B15" s="152" t="s">
        <v>168</v>
      </c>
      <c r="C15" s="151" t="s">
        <v>56</v>
      </c>
      <c r="D15" s="153">
        <v>106.99999999999999</v>
      </c>
      <c r="E15" s="154">
        <v>56501</v>
      </c>
      <c r="F15" s="155">
        <f t="shared" si="4"/>
        <v>6045607</v>
      </c>
      <c r="G15" s="154">
        <v>55992</v>
      </c>
      <c r="H15" s="155">
        <f t="shared" si="5"/>
        <v>5991144</v>
      </c>
      <c r="I15" s="156" t="str">
        <f t="shared" si="6"/>
        <v>OK</v>
      </c>
      <c r="J15" s="154">
        <v>55480</v>
      </c>
      <c r="K15" s="155">
        <f t="shared" si="0"/>
        <v>5936360</v>
      </c>
      <c r="L15" s="156" t="str">
        <f t="shared" si="10"/>
        <v>OK</v>
      </c>
      <c r="M15" s="154">
        <v>56171</v>
      </c>
      <c r="N15" s="155">
        <f t="shared" si="1"/>
        <v>6010297</v>
      </c>
      <c r="O15" s="156" t="str">
        <f t="shared" si="7"/>
        <v>OK</v>
      </c>
      <c r="P15" s="154"/>
      <c r="Q15" s="155">
        <f t="shared" si="2"/>
        <v>0</v>
      </c>
      <c r="R15" s="156" t="str">
        <f t="shared" si="8"/>
        <v>OK</v>
      </c>
      <c r="S15" s="154">
        <v>56000</v>
      </c>
      <c r="T15" s="155">
        <f t="shared" si="3"/>
        <v>5992000</v>
      </c>
      <c r="U15" s="156" t="str">
        <f t="shared" si="9"/>
        <v>OK</v>
      </c>
    </row>
    <row r="16" spans="1:21" ht="15" x14ac:dyDescent="0.25">
      <c r="A16" s="151" t="s">
        <v>169</v>
      </c>
      <c r="B16" s="152" t="s">
        <v>170</v>
      </c>
      <c r="C16" s="151" t="s">
        <v>156</v>
      </c>
      <c r="D16" s="153">
        <v>120</v>
      </c>
      <c r="E16" s="154">
        <v>19329</v>
      </c>
      <c r="F16" s="155">
        <f t="shared" si="4"/>
        <v>2319480</v>
      </c>
      <c r="G16" s="154">
        <v>19155</v>
      </c>
      <c r="H16" s="155">
        <f t="shared" si="5"/>
        <v>2298600</v>
      </c>
      <c r="I16" s="156" t="str">
        <f t="shared" si="6"/>
        <v>OK</v>
      </c>
      <c r="J16" s="154">
        <v>18980</v>
      </c>
      <c r="K16" s="155">
        <f t="shared" si="0"/>
        <v>2277600</v>
      </c>
      <c r="L16" s="156" t="str">
        <f t="shared" si="10"/>
        <v>OK</v>
      </c>
      <c r="M16" s="154">
        <v>19216</v>
      </c>
      <c r="N16" s="155">
        <f t="shared" si="1"/>
        <v>2305920</v>
      </c>
      <c r="O16" s="156" t="str">
        <f t="shared" si="7"/>
        <v>OK</v>
      </c>
      <c r="P16" s="154"/>
      <c r="Q16" s="155">
        <f t="shared" si="2"/>
        <v>0</v>
      </c>
      <c r="R16" s="156" t="str">
        <f t="shared" si="8"/>
        <v>OK</v>
      </c>
      <c r="S16" s="154">
        <v>19329</v>
      </c>
      <c r="T16" s="155">
        <f t="shared" si="3"/>
        <v>2319480</v>
      </c>
      <c r="U16" s="156" t="str">
        <f t="shared" si="9"/>
        <v>OK</v>
      </c>
    </row>
    <row r="17" spans="1:21" ht="15" x14ac:dyDescent="0.25">
      <c r="A17" s="151" t="s">
        <v>171</v>
      </c>
      <c r="B17" s="152" t="s">
        <v>172</v>
      </c>
      <c r="C17" s="151" t="s">
        <v>56</v>
      </c>
      <c r="D17" s="153">
        <v>150</v>
      </c>
      <c r="E17" s="154">
        <v>23700</v>
      </c>
      <c r="F17" s="155">
        <f t="shared" si="4"/>
        <v>3555000</v>
      </c>
      <c r="G17" s="154">
        <v>23487</v>
      </c>
      <c r="H17" s="155">
        <f t="shared" si="5"/>
        <v>3523050</v>
      </c>
      <c r="I17" s="156" t="str">
        <f t="shared" si="6"/>
        <v>OK</v>
      </c>
      <c r="J17" s="154">
        <v>23270</v>
      </c>
      <c r="K17" s="155">
        <f t="shared" si="0"/>
        <v>3490500</v>
      </c>
      <c r="L17" s="156" t="str">
        <f t="shared" si="10"/>
        <v>OK</v>
      </c>
      <c r="M17" s="154">
        <v>23562</v>
      </c>
      <c r="N17" s="155">
        <f t="shared" si="1"/>
        <v>3534300</v>
      </c>
      <c r="O17" s="156" t="str">
        <f t="shared" si="7"/>
        <v>OK</v>
      </c>
      <c r="P17" s="154"/>
      <c r="Q17" s="155">
        <f t="shared" si="2"/>
        <v>0</v>
      </c>
      <c r="R17" s="156" t="str">
        <f t="shared" si="8"/>
        <v>OK</v>
      </c>
      <c r="S17" s="154">
        <v>23700</v>
      </c>
      <c r="T17" s="155">
        <f t="shared" si="3"/>
        <v>3555000</v>
      </c>
      <c r="U17" s="156" t="str">
        <f t="shared" si="9"/>
        <v>OK</v>
      </c>
    </row>
    <row r="18" spans="1:21" s="180" customFormat="1" ht="15" x14ac:dyDescent="0.25">
      <c r="A18" s="148">
        <v>2</v>
      </c>
      <c r="B18" s="176" t="s">
        <v>173</v>
      </c>
      <c r="C18" s="148"/>
      <c r="D18" s="177"/>
      <c r="E18" s="178"/>
      <c r="F18" s="158"/>
      <c r="G18" s="178"/>
      <c r="H18" s="158"/>
      <c r="I18" s="179"/>
      <c r="J18" s="178"/>
      <c r="K18" s="158"/>
      <c r="L18" s="179"/>
      <c r="M18" s="178"/>
      <c r="N18" s="158"/>
      <c r="O18" s="179"/>
      <c r="P18" s="178"/>
      <c r="Q18" s="158"/>
      <c r="R18" s="179"/>
      <c r="S18" s="178"/>
      <c r="T18" s="158"/>
      <c r="U18" s="179"/>
    </row>
    <row r="19" spans="1:21" ht="25.5" x14ac:dyDescent="0.25">
      <c r="A19" s="151">
        <v>2.0099999999999998</v>
      </c>
      <c r="B19" s="152" t="s">
        <v>174</v>
      </c>
      <c r="C19" s="151" t="s">
        <v>4</v>
      </c>
      <c r="D19" s="153">
        <v>4</v>
      </c>
      <c r="E19" s="154">
        <v>435700</v>
      </c>
      <c r="F19" s="155">
        <f t="shared" si="4"/>
        <v>1742800</v>
      </c>
      <c r="G19" s="154">
        <v>431779</v>
      </c>
      <c r="H19" s="155">
        <f t="shared" si="5"/>
        <v>1727116</v>
      </c>
      <c r="I19" s="156" t="str">
        <f t="shared" si="6"/>
        <v>OK</v>
      </c>
      <c r="J19" s="154">
        <v>427860</v>
      </c>
      <c r="K19" s="155">
        <f t="shared" si="0"/>
        <v>1711440</v>
      </c>
      <c r="L19" s="156" t="str">
        <f t="shared" si="10"/>
        <v>OK</v>
      </c>
      <c r="M19" s="154">
        <v>433156</v>
      </c>
      <c r="N19" s="155">
        <f t="shared" si="1"/>
        <v>1732624</v>
      </c>
      <c r="O19" s="156" t="str">
        <f t="shared" si="7"/>
        <v>OK</v>
      </c>
      <c r="P19" s="154"/>
      <c r="Q19" s="155">
        <f t="shared" si="2"/>
        <v>0</v>
      </c>
      <c r="R19" s="156" t="str">
        <f t="shared" si="8"/>
        <v>OK</v>
      </c>
      <c r="S19" s="154">
        <v>435700</v>
      </c>
      <c r="T19" s="155">
        <f t="shared" si="3"/>
        <v>1742800</v>
      </c>
      <c r="U19" s="156" t="str">
        <f t="shared" si="9"/>
        <v>OK</v>
      </c>
    </row>
    <row r="20" spans="1:21" ht="38.25" x14ac:dyDescent="0.25">
      <c r="A20" s="151">
        <v>2.02</v>
      </c>
      <c r="B20" s="152" t="s">
        <v>175</v>
      </c>
      <c r="C20" s="151" t="s">
        <v>4</v>
      </c>
      <c r="D20" s="153">
        <v>2</v>
      </c>
      <c r="E20" s="154">
        <v>385000.00000000006</v>
      </c>
      <c r="F20" s="155">
        <f t="shared" si="4"/>
        <v>770000</v>
      </c>
      <c r="G20" s="154">
        <v>381535</v>
      </c>
      <c r="H20" s="155">
        <f t="shared" si="5"/>
        <v>763070</v>
      </c>
      <c r="I20" s="156" t="str">
        <f t="shared" si="6"/>
        <v>OK</v>
      </c>
      <c r="J20" s="154">
        <v>378070</v>
      </c>
      <c r="K20" s="155">
        <f t="shared" si="0"/>
        <v>756140</v>
      </c>
      <c r="L20" s="156" t="str">
        <f t="shared" si="10"/>
        <v>OK</v>
      </c>
      <c r="M20" s="154">
        <v>382752</v>
      </c>
      <c r="N20" s="155">
        <f t="shared" si="1"/>
        <v>765504</v>
      </c>
      <c r="O20" s="156" t="str">
        <f t="shared" si="7"/>
        <v>OK</v>
      </c>
      <c r="P20" s="154"/>
      <c r="Q20" s="155">
        <f t="shared" si="2"/>
        <v>0</v>
      </c>
      <c r="R20" s="156" t="str">
        <f t="shared" si="8"/>
        <v>OK</v>
      </c>
      <c r="S20" s="154">
        <v>385000</v>
      </c>
      <c r="T20" s="155">
        <f t="shared" si="3"/>
        <v>770000</v>
      </c>
      <c r="U20" s="156" t="str">
        <f t="shared" si="9"/>
        <v>OK</v>
      </c>
    </row>
    <row r="21" spans="1:21" ht="15" x14ac:dyDescent="0.25">
      <c r="A21" s="151">
        <v>2.0299999999999998</v>
      </c>
      <c r="B21" s="152" t="s">
        <v>176</v>
      </c>
      <c r="C21" s="151" t="s">
        <v>4</v>
      </c>
      <c r="D21" s="153">
        <v>2</v>
      </c>
      <c r="E21" s="154">
        <v>288200</v>
      </c>
      <c r="F21" s="155">
        <f t="shared" si="4"/>
        <v>576400</v>
      </c>
      <c r="G21" s="154">
        <v>285606</v>
      </c>
      <c r="H21" s="155">
        <f t="shared" si="5"/>
        <v>571212</v>
      </c>
      <c r="I21" s="156" t="str">
        <f t="shared" si="6"/>
        <v>OK</v>
      </c>
      <c r="J21" s="154">
        <v>283010</v>
      </c>
      <c r="K21" s="155">
        <f t="shared" si="0"/>
        <v>566020</v>
      </c>
      <c r="L21" s="156" t="str">
        <f t="shared" si="10"/>
        <v>OK</v>
      </c>
      <c r="M21" s="154">
        <v>286517</v>
      </c>
      <c r="N21" s="155">
        <f t="shared" si="1"/>
        <v>573034</v>
      </c>
      <c r="O21" s="156" t="str">
        <f t="shared" si="7"/>
        <v>OK</v>
      </c>
      <c r="P21" s="154"/>
      <c r="Q21" s="155">
        <f t="shared" si="2"/>
        <v>0</v>
      </c>
      <c r="R21" s="156" t="str">
        <f t="shared" si="8"/>
        <v>OK</v>
      </c>
      <c r="S21" s="154">
        <v>288200</v>
      </c>
      <c r="T21" s="155">
        <f t="shared" si="3"/>
        <v>576400</v>
      </c>
      <c r="U21" s="156" t="str">
        <f t="shared" si="9"/>
        <v>OK</v>
      </c>
    </row>
    <row r="22" spans="1:21" ht="15" x14ac:dyDescent="0.25">
      <c r="A22" s="151">
        <v>2.04</v>
      </c>
      <c r="B22" s="152" t="s">
        <v>177</v>
      </c>
      <c r="C22" s="151" t="s">
        <v>4</v>
      </c>
      <c r="D22" s="153">
        <v>31</v>
      </c>
      <c r="E22" s="154">
        <v>11579</v>
      </c>
      <c r="F22" s="155">
        <f t="shared" si="4"/>
        <v>358949</v>
      </c>
      <c r="G22" s="154">
        <v>11475</v>
      </c>
      <c r="H22" s="155">
        <f t="shared" si="5"/>
        <v>355725</v>
      </c>
      <c r="I22" s="156" t="str">
        <f t="shared" si="6"/>
        <v>OK</v>
      </c>
      <c r="J22" s="154">
        <v>11370</v>
      </c>
      <c r="K22" s="155">
        <f t="shared" si="0"/>
        <v>352470</v>
      </c>
      <c r="L22" s="156" t="str">
        <f t="shared" si="10"/>
        <v>OK</v>
      </c>
      <c r="M22" s="154">
        <v>11511</v>
      </c>
      <c r="N22" s="155">
        <f t="shared" si="1"/>
        <v>356841</v>
      </c>
      <c r="O22" s="156" t="str">
        <f t="shared" si="7"/>
        <v>OK</v>
      </c>
      <c r="P22" s="154"/>
      <c r="Q22" s="155">
        <f t="shared" si="2"/>
        <v>0</v>
      </c>
      <c r="R22" s="156" t="str">
        <f t="shared" si="8"/>
        <v>OK</v>
      </c>
      <c r="S22" s="154">
        <v>11500</v>
      </c>
      <c r="T22" s="155">
        <f t="shared" si="3"/>
        <v>356500</v>
      </c>
      <c r="U22" s="156" t="str">
        <f t="shared" si="9"/>
        <v>OK</v>
      </c>
    </row>
    <row r="23" spans="1:21" ht="15" x14ac:dyDescent="0.25">
      <c r="A23" s="151">
        <v>2.0499999999999998</v>
      </c>
      <c r="B23" s="152" t="s">
        <v>178</v>
      </c>
      <c r="C23" s="151" t="s">
        <v>4</v>
      </c>
      <c r="D23" s="153">
        <v>2</v>
      </c>
      <c r="E23" s="154">
        <v>154949</v>
      </c>
      <c r="F23" s="155">
        <f t="shared" si="4"/>
        <v>309898</v>
      </c>
      <c r="G23" s="154">
        <v>153554</v>
      </c>
      <c r="H23" s="155">
        <f t="shared" si="5"/>
        <v>307108</v>
      </c>
      <c r="I23" s="156" t="str">
        <f t="shared" si="6"/>
        <v>OK</v>
      </c>
      <c r="J23" s="154">
        <v>152160</v>
      </c>
      <c r="K23" s="155">
        <f t="shared" si="0"/>
        <v>304320</v>
      </c>
      <c r="L23" s="156" t="str">
        <f t="shared" si="10"/>
        <v>OK</v>
      </c>
      <c r="M23" s="154">
        <v>154044</v>
      </c>
      <c r="N23" s="155">
        <f t="shared" si="1"/>
        <v>308088</v>
      </c>
      <c r="O23" s="156" t="str">
        <f t="shared" si="7"/>
        <v>OK</v>
      </c>
      <c r="P23" s="154"/>
      <c r="Q23" s="155">
        <f t="shared" si="2"/>
        <v>0</v>
      </c>
      <c r="R23" s="156" t="str">
        <f t="shared" si="8"/>
        <v>OK</v>
      </c>
      <c r="S23" s="154">
        <v>154949</v>
      </c>
      <c r="T23" s="155">
        <f t="shared" si="3"/>
        <v>309898</v>
      </c>
      <c r="U23" s="156" t="str">
        <f t="shared" si="9"/>
        <v>OK</v>
      </c>
    </row>
    <row r="24" spans="1:21" ht="15" x14ac:dyDescent="0.25">
      <c r="A24" s="151">
        <v>2.06</v>
      </c>
      <c r="B24" s="152" t="s">
        <v>179</v>
      </c>
      <c r="C24" s="151" t="s">
        <v>4</v>
      </c>
      <c r="D24" s="153">
        <v>12</v>
      </c>
      <c r="E24" s="154">
        <v>14879</v>
      </c>
      <c r="F24" s="155">
        <f t="shared" si="4"/>
        <v>178548</v>
      </c>
      <c r="G24" s="154">
        <v>14745</v>
      </c>
      <c r="H24" s="155">
        <f t="shared" si="5"/>
        <v>176940</v>
      </c>
      <c r="I24" s="156" t="str">
        <f t="shared" si="6"/>
        <v>OK</v>
      </c>
      <c r="J24" s="154">
        <v>14610</v>
      </c>
      <c r="K24" s="155">
        <f t="shared" si="0"/>
        <v>175320</v>
      </c>
      <c r="L24" s="156" t="str">
        <f t="shared" si="10"/>
        <v>OK</v>
      </c>
      <c r="M24" s="154">
        <v>14792</v>
      </c>
      <c r="N24" s="155">
        <f t="shared" si="1"/>
        <v>177504</v>
      </c>
      <c r="O24" s="156" t="str">
        <f t="shared" si="7"/>
        <v>OK</v>
      </c>
      <c r="P24" s="154"/>
      <c r="Q24" s="155">
        <f t="shared" si="2"/>
        <v>0</v>
      </c>
      <c r="R24" s="156" t="str">
        <f t="shared" si="8"/>
        <v>OK</v>
      </c>
      <c r="S24" s="154">
        <v>14879</v>
      </c>
      <c r="T24" s="155">
        <f t="shared" si="3"/>
        <v>178548</v>
      </c>
      <c r="U24" s="156" t="str">
        <f t="shared" si="9"/>
        <v>OK</v>
      </c>
    </row>
    <row r="25" spans="1:21" ht="15" x14ac:dyDescent="0.25">
      <c r="A25" s="151">
        <v>2.0699999999999998</v>
      </c>
      <c r="B25" s="152" t="s">
        <v>180</v>
      </c>
      <c r="C25" s="151" t="s">
        <v>4</v>
      </c>
      <c r="D25" s="153">
        <v>2</v>
      </c>
      <c r="E25" s="154">
        <v>91669</v>
      </c>
      <c r="F25" s="155">
        <f t="shared" si="4"/>
        <v>183338</v>
      </c>
      <c r="G25" s="154">
        <v>90844</v>
      </c>
      <c r="H25" s="155">
        <f t="shared" si="5"/>
        <v>181688</v>
      </c>
      <c r="I25" s="156" t="str">
        <f t="shared" si="6"/>
        <v>OK</v>
      </c>
      <c r="J25" s="154">
        <v>90020</v>
      </c>
      <c r="K25" s="155">
        <f t="shared" si="0"/>
        <v>180040</v>
      </c>
      <c r="L25" s="156" t="str">
        <f t="shared" si="10"/>
        <v>OK</v>
      </c>
      <c r="M25" s="154">
        <v>91134</v>
      </c>
      <c r="N25" s="155">
        <f t="shared" si="1"/>
        <v>182268</v>
      </c>
      <c r="O25" s="156" t="str">
        <f t="shared" si="7"/>
        <v>OK</v>
      </c>
      <c r="P25" s="154"/>
      <c r="Q25" s="155">
        <f t="shared" si="2"/>
        <v>0</v>
      </c>
      <c r="R25" s="156" t="str">
        <f t="shared" si="8"/>
        <v>OK</v>
      </c>
      <c r="S25" s="154">
        <v>91669</v>
      </c>
      <c r="T25" s="155">
        <f t="shared" si="3"/>
        <v>183338</v>
      </c>
      <c r="U25" s="156" t="str">
        <f t="shared" si="9"/>
        <v>OK</v>
      </c>
    </row>
    <row r="26" spans="1:21" ht="25.5" x14ac:dyDescent="0.25">
      <c r="A26" s="151">
        <v>2.08</v>
      </c>
      <c r="B26" s="152" t="s">
        <v>181</v>
      </c>
      <c r="C26" s="151" t="s">
        <v>4</v>
      </c>
      <c r="D26" s="153">
        <v>1</v>
      </c>
      <c r="E26" s="154">
        <v>196900.00000000003</v>
      </c>
      <c r="F26" s="155">
        <f t="shared" si="4"/>
        <v>196900</v>
      </c>
      <c r="G26" s="154">
        <v>195128</v>
      </c>
      <c r="H26" s="155">
        <f t="shared" si="5"/>
        <v>195128</v>
      </c>
      <c r="I26" s="156" t="str">
        <f t="shared" si="6"/>
        <v>OK</v>
      </c>
      <c r="J26" s="154">
        <v>193360</v>
      </c>
      <c r="K26" s="155">
        <f t="shared" si="0"/>
        <v>193360</v>
      </c>
      <c r="L26" s="156" t="str">
        <f t="shared" si="10"/>
        <v>OK</v>
      </c>
      <c r="M26" s="154">
        <v>195750</v>
      </c>
      <c r="N26" s="155">
        <f t="shared" si="1"/>
        <v>195750</v>
      </c>
      <c r="O26" s="156" t="str">
        <f t="shared" si="7"/>
        <v>OK</v>
      </c>
      <c r="P26" s="154"/>
      <c r="Q26" s="155">
        <f t="shared" si="2"/>
        <v>0</v>
      </c>
      <c r="R26" s="156" t="str">
        <f t="shared" si="8"/>
        <v>OK</v>
      </c>
      <c r="S26" s="154">
        <v>196900</v>
      </c>
      <c r="T26" s="155">
        <f t="shared" si="3"/>
        <v>196900</v>
      </c>
      <c r="U26" s="156" t="str">
        <f t="shared" si="9"/>
        <v>OK</v>
      </c>
    </row>
    <row r="27" spans="1:21" s="180" customFormat="1" ht="15" x14ac:dyDescent="0.25">
      <c r="A27" s="148">
        <v>3</v>
      </c>
      <c r="B27" s="176" t="s">
        <v>182</v>
      </c>
      <c r="C27" s="148"/>
      <c r="D27" s="177"/>
      <c r="E27" s="178"/>
      <c r="F27" s="158"/>
      <c r="G27" s="178"/>
      <c r="H27" s="158"/>
      <c r="I27" s="179"/>
      <c r="J27" s="178"/>
      <c r="K27" s="158"/>
      <c r="L27" s="179"/>
      <c r="M27" s="178"/>
      <c r="N27" s="158"/>
      <c r="O27" s="179"/>
      <c r="P27" s="178"/>
      <c r="Q27" s="158"/>
      <c r="R27" s="179"/>
      <c r="S27" s="178"/>
      <c r="T27" s="158"/>
      <c r="U27" s="179"/>
    </row>
    <row r="28" spans="1:21" ht="25.5" x14ac:dyDescent="0.25">
      <c r="A28" s="151" t="s">
        <v>183</v>
      </c>
      <c r="B28" s="152" t="s">
        <v>184</v>
      </c>
      <c r="C28" s="151" t="s">
        <v>56</v>
      </c>
      <c r="D28" s="153">
        <v>17.21</v>
      </c>
      <c r="E28" s="154">
        <v>306078</v>
      </c>
      <c r="F28" s="155">
        <f t="shared" si="4"/>
        <v>5267602</v>
      </c>
      <c r="G28" s="154">
        <v>303323</v>
      </c>
      <c r="H28" s="155">
        <f t="shared" si="5"/>
        <v>5220189</v>
      </c>
      <c r="I28" s="156" t="str">
        <f t="shared" si="6"/>
        <v>OK</v>
      </c>
      <c r="J28" s="154">
        <v>300570</v>
      </c>
      <c r="K28" s="155">
        <f t="shared" si="0"/>
        <v>5172810</v>
      </c>
      <c r="L28" s="156" t="str">
        <f t="shared" si="10"/>
        <v>OK</v>
      </c>
      <c r="M28" s="154">
        <v>304291</v>
      </c>
      <c r="N28" s="155">
        <f t="shared" si="1"/>
        <v>5236848</v>
      </c>
      <c r="O28" s="156" t="str">
        <f t="shared" si="7"/>
        <v>OK</v>
      </c>
      <c r="P28" s="154"/>
      <c r="Q28" s="155">
        <f t="shared" si="2"/>
        <v>0</v>
      </c>
      <c r="R28" s="156" t="str">
        <f t="shared" si="8"/>
        <v>OK</v>
      </c>
      <c r="S28" s="154">
        <v>306078</v>
      </c>
      <c r="T28" s="155">
        <f t="shared" si="3"/>
        <v>5267602</v>
      </c>
      <c r="U28" s="156" t="str">
        <f t="shared" si="9"/>
        <v>OK</v>
      </c>
    </row>
    <row r="29" spans="1:21" ht="25.5" x14ac:dyDescent="0.25">
      <c r="A29" s="151" t="s">
        <v>185</v>
      </c>
      <c r="B29" s="152" t="s">
        <v>186</v>
      </c>
      <c r="C29" s="151" t="s">
        <v>56</v>
      </c>
      <c r="D29" s="153">
        <v>34.78</v>
      </c>
      <c r="E29" s="154">
        <v>382478</v>
      </c>
      <c r="F29" s="155">
        <f t="shared" si="4"/>
        <v>13302585</v>
      </c>
      <c r="G29" s="154">
        <v>379036</v>
      </c>
      <c r="H29" s="155">
        <f t="shared" si="5"/>
        <v>13182872</v>
      </c>
      <c r="I29" s="156" t="str">
        <f t="shared" si="6"/>
        <v>OK</v>
      </c>
      <c r="J29" s="154">
        <v>375590</v>
      </c>
      <c r="K29" s="155">
        <f t="shared" si="0"/>
        <v>13063020</v>
      </c>
      <c r="L29" s="156" t="str">
        <f t="shared" si="10"/>
        <v>OK</v>
      </c>
      <c r="M29" s="154">
        <v>380245</v>
      </c>
      <c r="N29" s="155">
        <f t="shared" si="1"/>
        <v>13224921</v>
      </c>
      <c r="O29" s="156" t="str">
        <f t="shared" si="7"/>
        <v>OK</v>
      </c>
      <c r="P29" s="154"/>
      <c r="Q29" s="155">
        <f t="shared" si="2"/>
        <v>0</v>
      </c>
      <c r="R29" s="156" t="str">
        <f t="shared" si="8"/>
        <v>OK</v>
      </c>
      <c r="S29" s="154">
        <v>382478</v>
      </c>
      <c r="T29" s="155">
        <f t="shared" si="3"/>
        <v>13302585</v>
      </c>
      <c r="U29" s="156" t="str">
        <f t="shared" si="9"/>
        <v>OK</v>
      </c>
    </row>
    <row r="30" spans="1:21" ht="25.5" x14ac:dyDescent="0.25">
      <c r="A30" s="151" t="s">
        <v>187</v>
      </c>
      <c r="B30" s="152" t="s">
        <v>188</v>
      </c>
      <c r="C30" s="151" t="s">
        <v>4</v>
      </c>
      <c r="D30" s="153">
        <v>7</v>
      </c>
      <c r="E30" s="154">
        <v>132501</v>
      </c>
      <c r="F30" s="155">
        <f t="shared" si="4"/>
        <v>927507</v>
      </c>
      <c r="G30" s="154">
        <v>131308</v>
      </c>
      <c r="H30" s="155">
        <f t="shared" si="5"/>
        <v>919156</v>
      </c>
      <c r="I30" s="156" t="str">
        <f t="shared" si="6"/>
        <v>OK</v>
      </c>
      <c r="J30" s="154">
        <v>130120</v>
      </c>
      <c r="K30" s="155">
        <f t="shared" si="0"/>
        <v>910840</v>
      </c>
      <c r="L30" s="156" t="str">
        <f t="shared" si="10"/>
        <v>OK</v>
      </c>
      <c r="M30" s="154">
        <v>131727</v>
      </c>
      <c r="N30" s="155">
        <f t="shared" si="1"/>
        <v>922089</v>
      </c>
      <c r="O30" s="156" t="str">
        <f t="shared" si="7"/>
        <v>OK</v>
      </c>
      <c r="P30" s="154"/>
      <c r="Q30" s="155">
        <f t="shared" si="2"/>
        <v>0</v>
      </c>
      <c r="R30" s="156" t="str">
        <f t="shared" si="8"/>
        <v>OK</v>
      </c>
      <c r="S30" s="154">
        <v>132501</v>
      </c>
      <c r="T30" s="155">
        <f t="shared" si="3"/>
        <v>927507</v>
      </c>
      <c r="U30" s="156" t="str">
        <f t="shared" si="9"/>
        <v>OK</v>
      </c>
    </row>
    <row r="31" spans="1:21" ht="63.75" x14ac:dyDescent="0.25">
      <c r="A31" s="151" t="s">
        <v>189</v>
      </c>
      <c r="B31" s="152" t="s">
        <v>190</v>
      </c>
      <c r="C31" s="151" t="s">
        <v>56</v>
      </c>
      <c r="D31" s="153">
        <v>3.6</v>
      </c>
      <c r="E31" s="154">
        <v>839000</v>
      </c>
      <c r="F31" s="155">
        <f t="shared" si="4"/>
        <v>3020400</v>
      </c>
      <c r="G31" s="154">
        <v>831449</v>
      </c>
      <c r="H31" s="155">
        <f t="shared" si="5"/>
        <v>2993216</v>
      </c>
      <c r="I31" s="156" t="str">
        <f t="shared" si="6"/>
        <v>OK</v>
      </c>
      <c r="J31" s="154">
        <v>823900</v>
      </c>
      <c r="K31" s="155">
        <f t="shared" si="0"/>
        <v>2966040</v>
      </c>
      <c r="L31" s="156" t="str">
        <f t="shared" si="10"/>
        <v>OK</v>
      </c>
      <c r="M31" s="154">
        <v>834102</v>
      </c>
      <c r="N31" s="155">
        <f t="shared" si="1"/>
        <v>3002767</v>
      </c>
      <c r="O31" s="156" t="str">
        <f t="shared" si="7"/>
        <v>OK</v>
      </c>
      <c r="P31" s="154"/>
      <c r="Q31" s="155">
        <f t="shared" si="2"/>
        <v>0</v>
      </c>
      <c r="R31" s="156" t="str">
        <f t="shared" si="8"/>
        <v>OK</v>
      </c>
      <c r="S31" s="154">
        <v>839000</v>
      </c>
      <c r="T31" s="155">
        <f t="shared" si="3"/>
        <v>3020400</v>
      </c>
      <c r="U31" s="156" t="str">
        <f t="shared" si="9"/>
        <v>OK</v>
      </c>
    </row>
    <row r="32" spans="1:21" ht="25.5" x14ac:dyDescent="0.25">
      <c r="A32" s="151" t="s">
        <v>191</v>
      </c>
      <c r="B32" s="152" t="s">
        <v>192</v>
      </c>
      <c r="C32" s="151" t="s">
        <v>19</v>
      </c>
      <c r="D32" s="153">
        <v>1</v>
      </c>
      <c r="E32" s="154">
        <v>200000</v>
      </c>
      <c r="F32" s="155">
        <f t="shared" si="4"/>
        <v>200000</v>
      </c>
      <c r="G32" s="154">
        <v>198200</v>
      </c>
      <c r="H32" s="155">
        <f t="shared" si="5"/>
        <v>198200</v>
      </c>
      <c r="I32" s="156" t="str">
        <f t="shared" si="6"/>
        <v>OK</v>
      </c>
      <c r="J32" s="154">
        <v>196400</v>
      </c>
      <c r="K32" s="155">
        <f t="shared" si="0"/>
        <v>196400</v>
      </c>
      <c r="L32" s="156" t="str">
        <f t="shared" si="10"/>
        <v>OK</v>
      </c>
      <c r="M32" s="154">
        <v>198832</v>
      </c>
      <c r="N32" s="155">
        <f t="shared" si="1"/>
        <v>198832</v>
      </c>
      <c r="O32" s="156" t="str">
        <f t="shared" si="7"/>
        <v>OK</v>
      </c>
      <c r="P32" s="154"/>
      <c r="Q32" s="155">
        <f t="shared" si="2"/>
        <v>0</v>
      </c>
      <c r="R32" s="156" t="str">
        <f t="shared" si="8"/>
        <v>OK</v>
      </c>
      <c r="S32" s="154">
        <v>200000</v>
      </c>
      <c r="T32" s="155">
        <f t="shared" si="3"/>
        <v>200000</v>
      </c>
      <c r="U32" s="156" t="str">
        <f t="shared" si="9"/>
        <v>OK</v>
      </c>
    </row>
    <row r="33" spans="1:21" s="180" customFormat="1" ht="15" x14ac:dyDescent="0.25">
      <c r="A33" s="148">
        <v>4</v>
      </c>
      <c r="B33" s="176" t="s">
        <v>193</v>
      </c>
      <c r="C33" s="148"/>
      <c r="D33" s="177"/>
      <c r="E33" s="178"/>
      <c r="F33" s="158"/>
      <c r="G33" s="178"/>
      <c r="H33" s="158"/>
      <c r="I33" s="179"/>
      <c r="J33" s="178"/>
      <c r="K33" s="158"/>
      <c r="L33" s="179"/>
      <c r="M33" s="178"/>
      <c r="N33" s="158"/>
      <c r="O33" s="179"/>
      <c r="P33" s="178"/>
      <c r="Q33" s="158"/>
      <c r="R33" s="179"/>
      <c r="S33" s="178"/>
      <c r="T33" s="158"/>
      <c r="U33" s="179"/>
    </row>
    <row r="34" spans="1:21" s="180" customFormat="1" ht="15" x14ac:dyDescent="0.25">
      <c r="A34" s="148">
        <v>4.0999999999999996</v>
      </c>
      <c r="B34" s="176" t="s">
        <v>194</v>
      </c>
      <c r="C34" s="148"/>
      <c r="D34" s="177"/>
      <c r="E34" s="178"/>
      <c r="F34" s="158"/>
      <c r="G34" s="178"/>
      <c r="H34" s="158"/>
      <c r="I34" s="179"/>
      <c r="J34" s="178"/>
      <c r="K34" s="158"/>
      <c r="L34" s="179"/>
      <c r="M34" s="178"/>
      <c r="N34" s="158"/>
      <c r="O34" s="179"/>
      <c r="P34" s="178"/>
      <c r="Q34" s="158"/>
      <c r="R34" s="179"/>
      <c r="S34" s="178"/>
      <c r="T34" s="158"/>
      <c r="U34" s="179"/>
    </row>
    <row r="35" spans="1:21" ht="102" x14ac:dyDescent="0.25">
      <c r="A35" s="151" t="s">
        <v>195</v>
      </c>
      <c r="B35" s="152" t="s">
        <v>196</v>
      </c>
      <c r="C35" s="151" t="s">
        <v>4</v>
      </c>
      <c r="D35" s="153">
        <v>19</v>
      </c>
      <c r="E35" s="154">
        <v>87830.2</v>
      </c>
      <c r="F35" s="155">
        <f t="shared" si="4"/>
        <v>1668774</v>
      </c>
      <c r="G35" s="154">
        <v>87040</v>
      </c>
      <c r="H35" s="155">
        <f t="shared" si="5"/>
        <v>1653760</v>
      </c>
      <c r="I35" s="156" t="str">
        <f t="shared" si="6"/>
        <v>OK</v>
      </c>
      <c r="J35" s="154">
        <v>86250</v>
      </c>
      <c r="K35" s="155">
        <f t="shared" si="0"/>
        <v>1638750</v>
      </c>
      <c r="L35" s="156" t="str">
        <f t="shared" si="10"/>
        <v>OK</v>
      </c>
      <c r="M35" s="154">
        <v>87317</v>
      </c>
      <c r="N35" s="155">
        <f t="shared" si="1"/>
        <v>1659023</v>
      </c>
      <c r="O35" s="156" t="str">
        <f t="shared" si="7"/>
        <v>OK</v>
      </c>
      <c r="P35" s="154"/>
      <c r="Q35" s="155">
        <f t="shared" si="2"/>
        <v>0</v>
      </c>
      <c r="R35" s="156" t="str">
        <f t="shared" si="8"/>
        <v>OK</v>
      </c>
      <c r="S35" s="154">
        <v>87500</v>
      </c>
      <c r="T35" s="155">
        <f t="shared" si="3"/>
        <v>1662500</v>
      </c>
      <c r="U35" s="156" t="str">
        <f t="shared" si="9"/>
        <v>OK</v>
      </c>
    </row>
    <row r="36" spans="1:21" ht="76.5" x14ac:dyDescent="0.25">
      <c r="A36" s="151" t="s">
        <v>197</v>
      </c>
      <c r="B36" s="152" t="s">
        <v>198</v>
      </c>
      <c r="C36" s="151" t="s">
        <v>4</v>
      </c>
      <c r="D36" s="153">
        <v>7</v>
      </c>
      <c r="E36" s="154">
        <v>103704</v>
      </c>
      <c r="F36" s="155">
        <f t="shared" si="4"/>
        <v>725928</v>
      </c>
      <c r="G36" s="154">
        <v>102771</v>
      </c>
      <c r="H36" s="155">
        <f t="shared" si="5"/>
        <v>719397</v>
      </c>
      <c r="I36" s="156" t="str">
        <f t="shared" si="6"/>
        <v>OK</v>
      </c>
      <c r="J36" s="154">
        <v>101840</v>
      </c>
      <c r="K36" s="155">
        <f t="shared" si="0"/>
        <v>712880</v>
      </c>
      <c r="L36" s="156" t="str">
        <f t="shared" si="10"/>
        <v>OK</v>
      </c>
      <c r="M36" s="154">
        <v>103099</v>
      </c>
      <c r="N36" s="155">
        <f t="shared" si="1"/>
        <v>721693</v>
      </c>
      <c r="O36" s="156" t="str">
        <f t="shared" si="7"/>
        <v>OK</v>
      </c>
      <c r="P36" s="154"/>
      <c r="Q36" s="155">
        <f t="shared" si="2"/>
        <v>0</v>
      </c>
      <c r="R36" s="156" t="str">
        <f t="shared" si="8"/>
        <v>OK</v>
      </c>
      <c r="S36" s="154">
        <v>103704</v>
      </c>
      <c r="T36" s="155">
        <f t="shared" si="3"/>
        <v>725928</v>
      </c>
      <c r="U36" s="156" t="str">
        <f t="shared" si="9"/>
        <v>OK</v>
      </c>
    </row>
    <row r="37" spans="1:21" ht="76.5" x14ac:dyDescent="0.25">
      <c r="A37" s="151" t="s">
        <v>199</v>
      </c>
      <c r="B37" s="152" t="s">
        <v>200</v>
      </c>
      <c r="C37" s="151" t="s">
        <v>4</v>
      </c>
      <c r="D37" s="153">
        <v>1</v>
      </c>
      <c r="E37" s="154">
        <v>127248</v>
      </c>
      <c r="F37" s="155">
        <f t="shared" si="4"/>
        <v>127248</v>
      </c>
      <c r="G37" s="154">
        <v>126103</v>
      </c>
      <c r="H37" s="155">
        <f t="shared" si="5"/>
        <v>126103</v>
      </c>
      <c r="I37" s="156" t="str">
        <f t="shared" si="6"/>
        <v>OK</v>
      </c>
      <c r="J37" s="154">
        <v>124960</v>
      </c>
      <c r="K37" s="155">
        <f t="shared" si="0"/>
        <v>124960</v>
      </c>
      <c r="L37" s="156" t="str">
        <f t="shared" si="10"/>
        <v>OK</v>
      </c>
      <c r="M37" s="154">
        <v>126505</v>
      </c>
      <c r="N37" s="155">
        <f t="shared" si="1"/>
        <v>126505</v>
      </c>
      <c r="O37" s="156" t="str">
        <f t="shared" si="7"/>
        <v>OK</v>
      </c>
      <c r="P37" s="154"/>
      <c r="Q37" s="155">
        <f t="shared" si="2"/>
        <v>0</v>
      </c>
      <c r="R37" s="156" t="str">
        <f t="shared" si="8"/>
        <v>OK</v>
      </c>
      <c r="S37" s="154">
        <v>127248</v>
      </c>
      <c r="T37" s="155">
        <f t="shared" si="3"/>
        <v>127248</v>
      </c>
      <c r="U37" s="156" t="str">
        <f t="shared" si="9"/>
        <v>OK</v>
      </c>
    </row>
    <row r="38" spans="1:21" ht="76.5" x14ac:dyDescent="0.25">
      <c r="A38" s="151" t="s">
        <v>201</v>
      </c>
      <c r="B38" s="152" t="s">
        <v>202</v>
      </c>
      <c r="C38" s="151" t="s">
        <v>4</v>
      </c>
      <c r="D38" s="153">
        <v>2</v>
      </c>
      <c r="E38" s="154">
        <v>108888</v>
      </c>
      <c r="F38" s="155">
        <f t="shared" si="4"/>
        <v>217776</v>
      </c>
      <c r="G38" s="154">
        <v>107908</v>
      </c>
      <c r="H38" s="155">
        <f t="shared" si="5"/>
        <v>215816</v>
      </c>
      <c r="I38" s="156" t="str">
        <f t="shared" si="6"/>
        <v>OK</v>
      </c>
      <c r="J38" s="154">
        <v>106930</v>
      </c>
      <c r="K38" s="155">
        <f t="shared" si="0"/>
        <v>213860</v>
      </c>
      <c r="L38" s="156" t="str">
        <f t="shared" si="10"/>
        <v>OK</v>
      </c>
      <c r="M38" s="154">
        <v>108252</v>
      </c>
      <c r="N38" s="155">
        <f t="shared" si="1"/>
        <v>216504</v>
      </c>
      <c r="O38" s="156" t="str">
        <f t="shared" si="7"/>
        <v>OK</v>
      </c>
      <c r="P38" s="154"/>
      <c r="Q38" s="155">
        <f t="shared" si="2"/>
        <v>0</v>
      </c>
      <c r="R38" s="156" t="str">
        <f t="shared" si="8"/>
        <v>OK</v>
      </c>
      <c r="S38" s="154">
        <v>108888</v>
      </c>
      <c r="T38" s="155">
        <f t="shared" si="3"/>
        <v>217776</v>
      </c>
      <c r="U38" s="156" t="str">
        <f t="shared" si="9"/>
        <v>OK</v>
      </c>
    </row>
    <row r="39" spans="1:21" ht="114.75" x14ac:dyDescent="0.25">
      <c r="A39" s="151" t="s">
        <v>203</v>
      </c>
      <c r="B39" s="152" t="s">
        <v>204</v>
      </c>
      <c r="C39" s="151" t="s">
        <v>4</v>
      </c>
      <c r="D39" s="153">
        <v>2</v>
      </c>
      <c r="E39" s="154">
        <v>75698</v>
      </c>
      <c r="F39" s="155">
        <f t="shared" si="4"/>
        <v>151396</v>
      </c>
      <c r="G39" s="154">
        <v>75017</v>
      </c>
      <c r="H39" s="155">
        <f t="shared" si="5"/>
        <v>150034</v>
      </c>
      <c r="I39" s="156" t="str">
        <f t="shared" si="6"/>
        <v>OK</v>
      </c>
      <c r="J39" s="154">
        <v>74340</v>
      </c>
      <c r="K39" s="155">
        <f t="shared" si="0"/>
        <v>148680</v>
      </c>
      <c r="L39" s="156" t="str">
        <f t="shared" si="10"/>
        <v>OK</v>
      </c>
      <c r="M39" s="154">
        <v>75256</v>
      </c>
      <c r="N39" s="155">
        <f t="shared" si="1"/>
        <v>150512</v>
      </c>
      <c r="O39" s="156" t="str">
        <f t="shared" si="7"/>
        <v>OK</v>
      </c>
      <c r="P39" s="154"/>
      <c r="Q39" s="155">
        <f t="shared" si="2"/>
        <v>0</v>
      </c>
      <c r="R39" s="156" t="str">
        <f t="shared" si="8"/>
        <v>OK</v>
      </c>
      <c r="S39" s="154">
        <v>75600</v>
      </c>
      <c r="T39" s="155">
        <f t="shared" si="3"/>
        <v>151200</v>
      </c>
      <c r="U39" s="156" t="str">
        <f t="shared" si="9"/>
        <v>OK</v>
      </c>
    </row>
    <row r="40" spans="1:21" ht="114.75" x14ac:dyDescent="0.25">
      <c r="A40" s="151" t="s">
        <v>205</v>
      </c>
      <c r="B40" s="152" t="s">
        <v>206</v>
      </c>
      <c r="C40" s="151" t="s">
        <v>4</v>
      </c>
      <c r="D40" s="153">
        <v>14</v>
      </c>
      <c r="E40" s="154">
        <v>69158</v>
      </c>
      <c r="F40" s="155">
        <f t="shared" si="4"/>
        <v>968212</v>
      </c>
      <c r="G40" s="154">
        <v>68536</v>
      </c>
      <c r="H40" s="155">
        <f t="shared" si="5"/>
        <v>959504</v>
      </c>
      <c r="I40" s="156" t="str">
        <f t="shared" si="6"/>
        <v>OK</v>
      </c>
      <c r="J40" s="154">
        <v>67910</v>
      </c>
      <c r="K40" s="155">
        <f t="shared" si="0"/>
        <v>950740</v>
      </c>
      <c r="L40" s="156" t="str">
        <f t="shared" si="10"/>
        <v>OK</v>
      </c>
      <c r="M40" s="154">
        <v>68754</v>
      </c>
      <c r="N40" s="155">
        <f t="shared" si="1"/>
        <v>962556</v>
      </c>
      <c r="O40" s="156" t="str">
        <f t="shared" si="7"/>
        <v>OK</v>
      </c>
      <c r="P40" s="154"/>
      <c r="Q40" s="155">
        <f t="shared" si="2"/>
        <v>0</v>
      </c>
      <c r="R40" s="156" t="str">
        <f t="shared" si="8"/>
        <v>OK</v>
      </c>
      <c r="S40" s="154">
        <v>69000</v>
      </c>
      <c r="T40" s="155">
        <f t="shared" si="3"/>
        <v>966000</v>
      </c>
      <c r="U40" s="156" t="str">
        <f t="shared" si="9"/>
        <v>OK</v>
      </c>
    </row>
    <row r="41" spans="1:21" ht="127.5" x14ac:dyDescent="0.25">
      <c r="A41" s="151" t="s">
        <v>207</v>
      </c>
      <c r="B41" s="152" t="s">
        <v>208</v>
      </c>
      <c r="C41" s="151" t="s">
        <v>4</v>
      </c>
      <c r="D41" s="153">
        <v>3</v>
      </c>
      <c r="E41" s="154">
        <v>153235</v>
      </c>
      <c r="F41" s="155">
        <f t="shared" si="4"/>
        <v>459705</v>
      </c>
      <c r="G41" s="154">
        <v>151856</v>
      </c>
      <c r="H41" s="155">
        <f t="shared" si="5"/>
        <v>455568</v>
      </c>
      <c r="I41" s="156" t="str">
        <f t="shared" si="6"/>
        <v>OK</v>
      </c>
      <c r="J41" s="154">
        <v>150480</v>
      </c>
      <c r="K41" s="155">
        <f t="shared" si="0"/>
        <v>451440</v>
      </c>
      <c r="L41" s="156" t="str">
        <f t="shared" si="10"/>
        <v>OK</v>
      </c>
      <c r="M41" s="154">
        <v>152340</v>
      </c>
      <c r="N41" s="155">
        <f t="shared" si="1"/>
        <v>457020</v>
      </c>
      <c r="O41" s="156" t="str">
        <f t="shared" si="7"/>
        <v>OK</v>
      </c>
      <c r="P41" s="154"/>
      <c r="Q41" s="155">
        <f t="shared" si="2"/>
        <v>0</v>
      </c>
      <c r="R41" s="156" t="str">
        <f t="shared" si="8"/>
        <v>OK</v>
      </c>
      <c r="S41" s="154">
        <v>153235</v>
      </c>
      <c r="T41" s="155">
        <f t="shared" si="3"/>
        <v>459705</v>
      </c>
      <c r="U41" s="156" t="str">
        <f t="shared" si="9"/>
        <v>OK</v>
      </c>
    </row>
    <row r="42" spans="1:21" ht="127.5" x14ac:dyDescent="0.25">
      <c r="A42" s="151" t="s">
        <v>209</v>
      </c>
      <c r="B42" s="152" t="s">
        <v>210</v>
      </c>
      <c r="C42" s="151" t="s">
        <v>4</v>
      </c>
      <c r="D42" s="153">
        <v>7</v>
      </c>
      <c r="E42" s="154">
        <v>124338</v>
      </c>
      <c r="F42" s="155">
        <f t="shared" si="4"/>
        <v>870366</v>
      </c>
      <c r="G42" s="154">
        <v>123219</v>
      </c>
      <c r="H42" s="155">
        <f t="shared" si="5"/>
        <v>862533</v>
      </c>
      <c r="I42" s="156" t="str">
        <f t="shared" si="6"/>
        <v>OK</v>
      </c>
      <c r="J42" s="154">
        <v>122100</v>
      </c>
      <c r="K42" s="155">
        <f t="shared" si="0"/>
        <v>854700</v>
      </c>
      <c r="L42" s="156" t="str">
        <f t="shared" si="10"/>
        <v>OK</v>
      </c>
      <c r="M42" s="154">
        <v>123612</v>
      </c>
      <c r="N42" s="155">
        <f t="shared" si="1"/>
        <v>865284</v>
      </c>
      <c r="O42" s="156" t="str">
        <f t="shared" si="7"/>
        <v>OK</v>
      </c>
      <c r="P42" s="154"/>
      <c r="Q42" s="155">
        <f t="shared" si="2"/>
        <v>0</v>
      </c>
      <c r="R42" s="156" t="str">
        <f t="shared" si="8"/>
        <v>OK</v>
      </c>
      <c r="S42" s="154">
        <v>124338</v>
      </c>
      <c r="T42" s="155">
        <f t="shared" si="3"/>
        <v>870366</v>
      </c>
      <c r="U42" s="156" t="str">
        <f t="shared" si="9"/>
        <v>OK</v>
      </c>
    </row>
    <row r="43" spans="1:21" ht="114.75" x14ac:dyDescent="0.25">
      <c r="A43" s="151" t="s">
        <v>211</v>
      </c>
      <c r="B43" s="152" t="s">
        <v>212</v>
      </c>
      <c r="C43" s="151" t="s">
        <v>4</v>
      </c>
      <c r="D43" s="153">
        <v>4</v>
      </c>
      <c r="E43" s="154">
        <v>177305</v>
      </c>
      <c r="F43" s="155">
        <f t="shared" si="4"/>
        <v>709220</v>
      </c>
      <c r="G43" s="154">
        <v>175709</v>
      </c>
      <c r="H43" s="155">
        <f t="shared" si="5"/>
        <v>702836</v>
      </c>
      <c r="I43" s="156" t="str">
        <f t="shared" si="6"/>
        <v>OK</v>
      </c>
      <c r="J43" s="154">
        <v>174110</v>
      </c>
      <c r="K43" s="155">
        <f t="shared" si="0"/>
        <v>696440</v>
      </c>
      <c r="L43" s="156" t="str">
        <f t="shared" si="10"/>
        <v>OK</v>
      </c>
      <c r="M43" s="154">
        <v>176270</v>
      </c>
      <c r="N43" s="155">
        <f t="shared" si="1"/>
        <v>705080</v>
      </c>
      <c r="O43" s="156" t="str">
        <f t="shared" si="7"/>
        <v>OK</v>
      </c>
      <c r="P43" s="154"/>
      <c r="Q43" s="155">
        <f t="shared" si="2"/>
        <v>0</v>
      </c>
      <c r="R43" s="156" t="str">
        <f t="shared" si="8"/>
        <v>OK</v>
      </c>
      <c r="S43" s="154">
        <v>177305</v>
      </c>
      <c r="T43" s="155">
        <f t="shared" si="3"/>
        <v>709220</v>
      </c>
      <c r="U43" s="156" t="str">
        <f t="shared" si="9"/>
        <v>OK</v>
      </c>
    </row>
    <row r="44" spans="1:21" ht="102" x14ac:dyDescent="0.25">
      <c r="A44" s="151" t="s">
        <v>213</v>
      </c>
      <c r="B44" s="152" t="s">
        <v>214</v>
      </c>
      <c r="C44" s="151" t="s">
        <v>4</v>
      </c>
      <c r="D44" s="153">
        <v>5</v>
      </c>
      <c r="E44" s="154">
        <v>200057</v>
      </c>
      <c r="F44" s="155">
        <f t="shared" si="4"/>
        <v>1000285</v>
      </c>
      <c r="G44" s="154">
        <v>198256</v>
      </c>
      <c r="H44" s="155">
        <f t="shared" si="5"/>
        <v>991280</v>
      </c>
      <c r="I44" s="156" t="str">
        <f t="shared" si="6"/>
        <v>OK</v>
      </c>
      <c r="J44" s="154">
        <v>196460</v>
      </c>
      <c r="K44" s="155">
        <f t="shared" si="0"/>
        <v>982300</v>
      </c>
      <c r="L44" s="156" t="str">
        <f t="shared" si="10"/>
        <v>OK</v>
      </c>
      <c r="M44" s="154">
        <v>198889</v>
      </c>
      <c r="N44" s="155">
        <f t="shared" si="1"/>
        <v>994445</v>
      </c>
      <c r="O44" s="156" t="str">
        <f t="shared" si="7"/>
        <v>OK</v>
      </c>
      <c r="P44" s="154"/>
      <c r="Q44" s="155">
        <f t="shared" si="2"/>
        <v>0</v>
      </c>
      <c r="R44" s="156" t="str">
        <f t="shared" si="8"/>
        <v>OK</v>
      </c>
      <c r="S44" s="154">
        <v>200000</v>
      </c>
      <c r="T44" s="155">
        <f t="shared" si="3"/>
        <v>1000000</v>
      </c>
      <c r="U44" s="156" t="str">
        <f t="shared" si="9"/>
        <v>OK</v>
      </c>
    </row>
    <row r="45" spans="1:21" ht="102" x14ac:dyDescent="0.25">
      <c r="A45" s="151" t="s">
        <v>215</v>
      </c>
      <c r="B45" s="152" t="s">
        <v>216</v>
      </c>
      <c r="C45" s="151" t="s">
        <v>4</v>
      </c>
      <c r="D45" s="153">
        <v>3</v>
      </c>
      <c r="E45" s="154">
        <v>241459</v>
      </c>
      <c r="F45" s="155">
        <f t="shared" si="4"/>
        <v>724377</v>
      </c>
      <c r="G45" s="154">
        <v>239286</v>
      </c>
      <c r="H45" s="155">
        <f t="shared" si="5"/>
        <v>717858</v>
      </c>
      <c r="I45" s="156" t="str">
        <f t="shared" si="6"/>
        <v>OK</v>
      </c>
      <c r="J45" s="154">
        <v>237110</v>
      </c>
      <c r="K45" s="155">
        <f t="shared" si="0"/>
        <v>711330</v>
      </c>
      <c r="L45" s="156" t="str">
        <f t="shared" si="10"/>
        <v>OK</v>
      </c>
      <c r="M45" s="154">
        <v>240049</v>
      </c>
      <c r="N45" s="155">
        <f t="shared" si="1"/>
        <v>720147</v>
      </c>
      <c r="O45" s="156" t="str">
        <f t="shared" si="7"/>
        <v>OK</v>
      </c>
      <c r="P45" s="154"/>
      <c r="Q45" s="155">
        <f t="shared" si="2"/>
        <v>0</v>
      </c>
      <c r="R45" s="156" t="str">
        <f t="shared" si="8"/>
        <v>OK</v>
      </c>
      <c r="S45" s="154">
        <v>241000</v>
      </c>
      <c r="T45" s="155">
        <f t="shared" si="3"/>
        <v>723000</v>
      </c>
      <c r="U45" s="156" t="str">
        <f t="shared" si="9"/>
        <v>OK</v>
      </c>
    </row>
    <row r="46" spans="1:21" s="180" customFormat="1" ht="15" x14ac:dyDescent="0.25">
      <c r="A46" s="148">
        <v>4.2</v>
      </c>
      <c r="B46" s="176" t="s">
        <v>217</v>
      </c>
      <c r="C46" s="148"/>
      <c r="D46" s="177"/>
      <c r="E46" s="178"/>
      <c r="F46" s="158"/>
      <c r="G46" s="178"/>
      <c r="H46" s="158"/>
      <c r="I46" s="179"/>
      <c r="J46" s="178"/>
      <c r="K46" s="158"/>
      <c r="L46" s="179"/>
      <c r="M46" s="178"/>
      <c r="N46" s="158"/>
      <c r="O46" s="179"/>
      <c r="P46" s="178"/>
      <c r="Q46" s="158"/>
      <c r="R46" s="179"/>
      <c r="S46" s="178"/>
      <c r="T46" s="158"/>
      <c r="U46" s="179"/>
    </row>
    <row r="47" spans="1:21" ht="38.25" x14ac:dyDescent="0.25">
      <c r="A47" s="151" t="s">
        <v>218</v>
      </c>
      <c r="B47" s="152" t="s">
        <v>219</v>
      </c>
      <c r="C47" s="151" t="s">
        <v>156</v>
      </c>
      <c r="D47" s="153">
        <v>12</v>
      </c>
      <c r="E47" s="154">
        <v>37776.666666666664</v>
      </c>
      <c r="F47" s="155">
        <f t="shared" si="4"/>
        <v>453320</v>
      </c>
      <c r="G47" s="154">
        <v>37437</v>
      </c>
      <c r="H47" s="155">
        <f t="shared" si="5"/>
        <v>449244</v>
      </c>
      <c r="I47" s="156" t="str">
        <f t="shared" si="6"/>
        <v>OK</v>
      </c>
      <c r="J47" s="154">
        <v>37100</v>
      </c>
      <c r="K47" s="155">
        <f t="shared" si="0"/>
        <v>445200</v>
      </c>
      <c r="L47" s="156" t="str">
        <f t="shared" si="10"/>
        <v>OK</v>
      </c>
      <c r="M47" s="154">
        <v>37556</v>
      </c>
      <c r="N47" s="155">
        <f t="shared" si="1"/>
        <v>450672</v>
      </c>
      <c r="O47" s="156" t="str">
        <f t="shared" si="7"/>
        <v>OK</v>
      </c>
      <c r="P47" s="154"/>
      <c r="Q47" s="155">
        <f t="shared" si="2"/>
        <v>0</v>
      </c>
      <c r="R47" s="156" t="str">
        <f t="shared" si="8"/>
        <v>OK</v>
      </c>
      <c r="S47" s="154">
        <v>37500</v>
      </c>
      <c r="T47" s="155">
        <f t="shared" si="3"/>
        <v>450000</v>
      </c>
      <c r="U47" s="156" t="str">
        <f t="shared" si="9"/>
        <v>OK</v>
      </c>
    </row>
    <row r="48" spans="1:21" ht="114.75" x14ac:dyDescent="0.25">
      <c r="A48" s="151" t="s">
        <v>220</v>
      </c>
      <c r="B48" s="152" t="s">
        <v>221</v>
      </c>
      <c r="C48" s="151" t="s">
        <v>4</v>
      </c>
      <c r="D48" s="153">
        <v>19</v>
      </c>
      <c r="E48" s="154">
        <v>272676</v>
      </c>
      <c r="F48" s="155">
        <f t="shared" si="4"/>
        <v>5180844</v>
      </c>
      <c r="G48" s="154">
        <v>270222</v>
      </c>
      <c r="H48" s="155">
        <f t="shared" si="5"/>
        <v>5134218</v>
      </c>
      <c r="I48" s="156" t="str">
        <f t="shared" si="6"/>
        <v>OK</v>
      </c>
      <c r="J48" s="154">
        <v>267770</v>
      </c>
      <c r="K48" s="155">
        <f t="shared" si="0"/>
        <v>5087630</v>
      </c>
      <c r="L48" s="156" t="str">
        <f t="shared" si="10"/>
        <v>OK</v>
      </c>
      <c r="M48" s="154">
        <v>271084</v>
      </c>
      <c r="N48" s="155">
        <f t="shared" si="1"/>
        <v>5150596</v>
      </c>
      <c r="O48" s="156" t="str">
        <f t="shared" si="7"/>
        <v>OK</v>
      </c>
      <c r="P48" s="154"/>
      <c r="Q48" s="155">
        <f t="shared" si="2"/>
        <v>0</v>
      </c>
      <c r="R48" s="156" t="str">
        <f t="shared" si="8"/>
        <v>OK</v>
      </c>
      <c r="S48" s="154">
        <v>270000</v>
      </c>
      <c r="T48" s="155">
        <f t="shared" si="3"/>
        <v>5130000</v>
      </c>
      <c r="U48" s="156" t="str">
        <f t="shared" si="9"/>
        <v>OK</v>
      </c>
    </row>
    <row r="49" spans="1:21" ht="51" x14ac:dyDescent="0.25">
      <c r="A49" s="151" t="s">
        <v>222</v>
      </c>
      <c r="B49" s="152" t="s">
        <v>223</v>
      </c>
      <c r="C49" s="151" t="s">
        <v>156</v>
      </c>
      <c r="D49" s="153">
        <v>39</v>
      </c>
      <c r="E49" s="154">
        <v>70951</v>
      </c>
      <c r="F49" s="155">
        <f t="shared" si="4"/>
        <v>2767089</v>
      </c>
      <c r="G49" s="154">
        <v>70312</v>
      </c>
      <c r="H49" s="155">
        <f t="shared" si="5"/>
        <v>2742168</v>
      </c>
      <c r="I49" s="156" t="str">
        <f t="shared" si="6"/>
        <v>OK</v>
      </c>
      <c r="J49" s="154">
        <v>69670</v>
      </c>
      <c r="K49" s="155">
        <f t="shared" si="0"/>
        <v>2717130</v>
      </c>
      <c r="L49" s="156" t="str">
        <f t="shared" si="10"/>
        <v>OK</v>
      </c>
      <c r="M49" s="154">
        <v>70537</v>
      </c>
      <c r="N49" s="155">
        <f t="shared" si="1"/>
        <v>2750943</v>
      </c>
      <c r="O49" s="156" t="str">
        <f t="shared" si="7"/>
        <v>OK</v>
      </c>
      <c r="P49" s="154"/>
      <c r="Q49" s="155">
        <f t="shared" si="2"/>
        <v>0</v>
      </c>
      <c r="R49" s="156" t="str">
        <f t="shared" si="8"/>
        <v>OK</v>
      </c>
      <c r="S49" s="154">
        <v>70000</v>
      </c>
      <c r="T49" s="155">
        <f t="shared" si="3"/>
        <v>2730000</v>
      </c>
      <c r="U49" s="156" t="str">
        <f t="shared" si="9"/>
        <v>OK</v>
      </c>
    </row>
    <row r="50" spans="1:21" ht="25.5" x14ac:dyDescent="0.25">
      <c r="A50" s="151" t="s">
        <v>224</v>
      </c>
      <c r="B50" s="152" t="s">
        <v>225</v>
      </c>
      <c r="C50" s="151" t="s">
        <v>4</v>
      </c>
      <c r="D50" s="153">
        <v>1</v>
      </c>
      <c r="E50" s="154">
        <v>556118</v>
      </c>
      <c r="F50" s="155">
        <f t="shared" si="4"/>
        <v>556118</v>
      </c>
      <c r="G50" s="154">
        <v>551113</v>
      </c>
      <c r="H50" s="155">
        <f t="shared" si="5"/>
        <v>551113</v>
      </c>
      <c r="I50" s="156" t="str">
        <f t="shared" si="6"/>
        <v>OK</v>
      </c>
      <c r="J50" s="154">
        <v>546110</v>
      </c>
      <c r="K50" s="155">
        <f t="shared" si="0"/>
        <v>546110</v>
      </c>
      <c r="L50" s="156" t="str">
        <f t="shared" si="10"/>
        <v>OK</v>
      </c>
      <c r="M50" s="154">
        <v>552871</v>
      </c>
      <c r="N50" s="155">
        <f t="shared" si="1"/>
        <v>552871</v>
      </c>
      <c r="O50" s="156" t="str">
        <f t="shared" si="7"/>
        <v>OK</v>
      </c>
      <c r="P50" s="154"/>
      <c r="Q50" s="155">
        <f t="shared" si="2"/>
        <v>0</v>
      </c>
      <c r="R50" s="156" t="str">
        <f t="shared" si="8"/>
        <v>OK</v>
      </c>
      <c r="S50" s="154">
        <v>556118</v>
      </c>
      <c r="T50" s="155">
        <f t="shared" si="3"/>
        <v>556118</v>
      </c>
      <c r="U50" s="156" t="str">
        <f t="shared" si="9"/>
        <v>OK</v>
      </c>
    </row>
    <row r="51" spans="1:21" ht="15" x14ac:dyDescent="0.25">
      <c r="A51" s="151" t="s">
        <v>226</v>
      </c>
      <c r="B51" s="152" t="s">
        <v>227</v>
      </c>
      <c r="C51" s="151" t="s">
        <v>4</v>
      </c>
      <c r="D51" s="153">
        <v>1</v>
      </c>
      <c r="E51" s="154">
        <v>465624</v>
      </c>
      <c r="F51" s="155">
        <f t="shared" si="4"/>
        <v>465624</v>
      </c>
      <c r="G51" s="154">
        <v>461433</v>
      </c>
      <c r="H51" s="155">
        <f t="shared" si="5"/>
        <v>461433</v>
      </c>
      <c r="I51" s="156" t="str">
        <f t="shared" si="6"/>
        <v>OK</v>
      </c>
      <c r="J51" s="154">
        <v>457240</v>
      </c>
      <c r="K51" s="155">
        <f t="shared" si="0"/>
        <v>457240</v>
      </c>
      <c r="L51" s="156" t="str">
        <f t="shared" si="10"/>
        <v>OK</v>
      </c>
      <c r="M51" s="154">
        <v>462906</v>
      </c>
      <c r="N51" s="155">
        <f t="shared" si="1"/>
        <v>462906</v>
      </c>
      <c r="O51" s="156" t="str">
        <f t="shared" si="7"/>
        <v>OK</v>
      </c>
      <c r="P51" s="154"/>
      <c r="Q51" s="155">
        <f t="shared" si="2"/>
        <v>0</v>
      </c>
      <c r="R51" s="156" t="str">
        <f t="shared" si="8"/>
        <v>OK</v>
      </c>
      <c r="S51" s="154">
        <v>465624</v>
      </c>
      <c r="T51" s="155">
        <f t="shared" si="3"/>
        <v>465624</v>
      </c>
      <c r="U51" s="156" t="str">
        <f t="shared" si="9"/>
        <v>OK</v>
      </c>
    </row>
    <row r="52" spans="1:21" ht="38.25" x14ac:dyDescent="0.25">
      <c r="A52" s="151" t="s">
        <v>228</v>
      </c>
      <c r="B52" s="152" t="s">
        <v>229</v>
      </c>
      <c r="C52" s="151" t="s">
        <v>4</v>
      </c>
      <c r="D52" s="153">
        <v>1</v>
      </c>
      <c r="E52" s="154">
        <v>159355.57</v>
      </c>
      <c r="F52" s="155">
        <f t="shared" si="4"/>
        <v>159356</v>
      </c>
      <c r="G52" s="154">
        <v>157921</v>
      </c>
      <c r="H52" s="155">
        <f t="shared" si="5"/>
        <v>157921</v>
      </c>
      <c r="I52" s="156" t="str">
        <f t="shared" si="6"/>
        <v>OK</v>
      </c>
      <c r="J52" s="154">
        <v>156490</v>
      </c>
      <c r="K52" s="155">
        <f t="shared" si="0"/>
        <v>156490</v>
      </c>
      <c r="L52" s="156" t="str">
        <f t="shared" si="10"/>
        <v>OK</v>
      </c>
      <c r="M52" s="154">
        <v>158425</v>
      </c>
      <c r="N52" s="155">
        <f t="shared" si="1"/>
        <v>158425</v>
      </c>
      <c r="O52" s="156" t="str">
        <f t="shared" si="7"/>
        <v>OK</v>
      </c>
      <c r="P52" s="154"/>
      <c r="Q52" s="155">
        <f t="shared" si="2"/>
        <v>0</v>
      </c>
      <c r="R52" s="156" t="str">
        <f t="shared" si="8"/>
        <v>OK</v>
      </c>
      <c r="S52" s="154">
        <v>159000</v>
      </c>
      <c r="T52" s="155">
        <f t="shared" si="3"/>
        <v>159000</v>
      </c>
      <c r="U52" s="156" t="str">
        <f t="shared" si="9"/>
        <v>OK</v>
      </c>
    </row>
    <row r="53" spans="1:21" s="180" customFormat="1" ht="15" x14ac:dyDescent="0.25">
      <c r="A53" s="148">
        <v>4.3</v>
      </c>
      <c r="B53" s="176" t="s">
        <v>230</v>
      </c>
      <c r="C53" s="148"/>
      <c r="D53" s="177"/>
      <c r="E53" s="178"/>
      <c r="F53" s="158"/>
      <c r="G53" s="178"/>
      <c r="H53" s="158"/>
      <c r="I53" s="179"/>
      <c r="J53" s="178"/>
      <c r="K53" s="158"/>
      <c r="L53" s="179"/>
      <c r="M53" s="178"/>
      <c r="N53" s="158"/>
      <c r="O53" s="179"/>
      <c r="P53" s="178"/>
      <c r="Q53" s="158"/>
      <c r="R53" s="179"/>
      <c r="S53" s="178"/>
      <c r="T53" s="158"/>
      <c r="U53" s="179"/>
    </row>
    <row r="54" spans="1:21" ht="25.5" x14ac:dyDescent="0.25">
      <c r="A54" s="151" t="s">
        <v>231</v>
      </c>
      <c r="B54" s="152" t="s">
        <v>232</v>
      </c>
      <c r="C54" s="151" t="s">
        <v>4</v>
      </c>
      <c r="D54" s="153">
        <v>11</v>
      </c>
      <c r="E54" s="154">
        <v>259697.6</v>
      </c>
      <c r="F54" s="155">
        <f t="shared" si="4"/>
        <v>2856674</v>
      </c>
      <c r="G54" s="154">
        <v>257360</v>
      </c>
      <c r="H54" s="155">
        <f t="shared" si="5"/>
        <v>2830960</v>
      </c>
      <c r="I54" s="156" t="str">
        <f t="shared" si="6"/>
        <v>OK</v>
      </c>
      <c r="J54" s="154">
        <v>255020</v>
      </c>
      <c r="K54" s="155">
        <f t="shared" si="0"/>
        <v>2805220</v>
      </c>
      <c r="L54" s="156" t="str">
        <f t="shared" si="10"/>
        <v>OK</v>
      </c>
      <c r="M54" s="154">
        <v>258181</v>
      </c>
      <c r="N54" s="155">
        <f t="shared" si="1"/>
        <v>2839991</v>
      </c>
      <c r="O54" s="156" t="str">
        <f t="shared" si="7"/>
        <v>OK</v>
      </c>
      <c r="P54" s="154"/>
      <c r="Q54" s="155">
        <f t="shared" si="2"/>
        <v>0</v>
      </c>
      <c r="R54" s="156" t="str">
        <f t="shared" si="8"/>
        <v>OK</v>
      </c>
      <c r="S54" s="154">
        <v>259600</v>
      </c>
      <c r="T54" s="155">
        <f t="shared" si="3"/>
        <v>2855600</v>
      </c>
      <c r="U54" s="156" t="str">
        <f t="shared" si="9"/>
        <v>OK</v>
      </c>
    </row>
    <row r="55" spans="1:21" ht="38.25" x14ac:dyDescent="0.25">
      <c r="A55" s="151" t="s">
        <v>233</v>
      </c>
      <c r="B55" s="152" t="s">
        <v>234</v>
      </c>
      <c r="C55" s="151" t="s">
        <v>4</v>
      </c>
      <c r="D55" s="153">
        <v>3</v>
      </c>
      <c r="E55" s="154">
        <v>185706.6</v>
      </c>
      <c r="F55" s="155">
        <f t="shared" si="4"/>
        <v>557120</v>
      </c>
      <c r="G55" s="154">
        <v>184035</v>
      </c>
      <c r="H55" s="155">
        <f t="shared" si="5"/>
        <v>552105</v>
      </c>
      <c r="I55" s="156" t="str">
        <f t="shared" si="6"/>
        <v>OK</v>
      </c>
      <c r="J55" s="154">
        <v>182360</v>
      </c>
      <c r="K55" s="155">
        <f t="shared" si="0"/>
        <v>547080</v>
      </c>
      <c r="L55" s="156" t="str">
        <f t="shared" si="10"/>
        <v>OK</v>
      </c>
      <c r="M55" s="154">
        <v>184622</v>
      </c>
      <c r="N55" s="155">
        <f t="shared" si="1"/>
        <v>553866</v>
      </c>
      <c r="O55" s="156" t="str">
        <f t="shared" si="7"/>
        <v>OK</v>
      </c>
      <c r="P55" s="154"/>
      <c r="Q55" s="155">
        <f t="shared" si="2"/>
        <v>0</v>
      </c>
      <c r="R55" s="156" t="str">
        <f t="shared" si="8"/>
        <v>OK</v>
      </c>
      <c r="S55" s="154">
        <v>185700</v>
      </c>
      <c r="T55" s="155">
        <f t="shared" si="3"/>
        <v>557100</v>
      </c>
      <c r="U55" s="156" t="str">
        <f t="shared" si="9"/>
        <v>OK</v>
      </c>
    </row>
    <row r="56" spans="1:21" ht="25.5" x14ac:dyDescent="0.25">
      <c r="A56" s="157" t="s">
        <v>235</v>
      </c>
      <c r="B56" s="152" t="s">
        <v>236</v>
      </c>
      <c r="C56" s="151" t="s">
        <v>4</v>
      </c>
      <c r="D56" s="153">
        <v>5</v>
      </c>
      <c r="E56" s="154">
        <v>135012.6</v>
      </c>
      <c r="F56" s="155">
        <f t="shared" si="4"/>
        <v>675063</v>
      </c>
      <c r="G56" s="154">
        <v>133797</v>
      </c>
      <c r="H56" s="155">
        <f t="shared" si="5"/>
        <v>668985</v>
      </c>
      <c r="I56" s="156" t="str">
        <f t="shared" si="6"/>
        <v>OK</v>
      </c>
      <c r="J56" s="154">
        <v>132580</v>
      </c>
      <c r="K56" s="155">
        <f t="shared" si="0"/>
        <v>662900</v>
      </c>
      <c r="L56" s="156" t="str">
        <f t="shared" si="10"/>
        <v>OK</v>
      </c>
      <c r="M56" s="154">
        <v>134224</v>
      </c>
      <c r="N56" s="155">
        <f t="shared" si="1"/>
        <v>671120</v>
      </c>
      <c r="O56" s="156" t="str">
        <f t="shared" si="7"/>
        <v>OK</v>
      </c>
      <c r="P56" s="154"/>
      <c r="Q56" s="155">
        <f t="shared" si="2"/>
        <v>0</v>
      </c>
      <c r="R56" s="156" t="str">
        <f t="shared" si="8"/>
        <v>OK</v>
      </c>
      <c r="S56" s="154">
        <v>135000</v>
      </c>
      <c r="T56" s="155">
        <f t="shared" si="3"/>
        <v>675000</v>
      </c>
      <c r="U56" s="156" t="str">
        <f t="shared" si="9"/>
        <v>OK</v>
      </c>
    </row>
    <row r="57" spans="1:21" ht="15" x14ac:dyDescent="0.25">
      <c r="A57" s="151" t="s">
        <v>237</v>
      </c>
      <c r="B57" s="152" t="s">
        <v>238</v>
      </c>
      <c r="C57" s="151" t="s">
        <v>4</v>
      </c>
      <c r="D57" s="153">
        <v>2</v>
      </c>
      <c r="E57" s="154">
        <v>114901.6</v>
      </c>
      <c r="F57" s="155">
        <f t="shared" si="4"/>
        <v>229803</v>
      </c>
      <c r="G57" s="154">
        <v>113867</v>
      </c>
      <c r="H57" s="155">
        <f t="shared" si="5"/>
        <v>227734</v>
      </c>
      <c r="I57" s="156" t="str">
        <f t="shared" si="6"/>
        <v>OK</v>
      </c>
      <c r="J57" s="154">
        <v>112830</v>
      </c>
      <c r="K57" s="155">
        <f t="shared" si="0"/>
        <v>225660</v>
      </c>
      <c r="L57" s="156" t="str">
        <f t="shared" si="10"/>
        <v>OK</v>
      </c>
      <c r="M57" s="154">
        <v>114231</v>
      </c>
      <c r="N57" s="155">
        <f t="shared" si="1"/>
        <v>228462</v>
      </c>
      <c r="O57" s="156" t="str">
        <f t="shared" si="7"/>
        <v>OK</v>
      </c>
      <c r="P57" s="154"/>
      <c r="Q57" s="155">
        <f t="shared" si="2"/>
        <v>0</v>
      </c>
      <c r="R57" s="156" t="str">
        <f t="shared" si="8"/>
        <v>OK</v>
      </c>
      <c r="S57" s="154">
        <v>114000</v>
      </c>
      <c r="T57" s="155">
        <f t="shared" si="3"/>
        <v>228000</v>
      </c>
      <c r="U57" s="156" t="str">
        <f t="shared" si="9"/>
        <v>OK</v>
      </c>
    </row>
    <row r="58" spans="1:21" ht="15" x14ac:dyDescent="0.25">
      <c r="A58" s="151" t="s">
        <v>239</v>
      </c>
      <c r="B58" s="152" t="s">
        <v>240</v>
      </c>
      <c r="C58" s="151" t="s">
        <v>4</v>
      </c>
      <c r="D58" s="153">
        <v>2</v>
      </c>
      <c r="E58" s="154">
        <v>130609.60000000001</v>
      </c>
      <c r="F58" s="155">
        <f t="shared" si="4"/>
        <v>261219</v>
      </c>
      <c r="G58" s="154">
        <v>129434</v>
      </c>
      <c r="H58" s="155">
        <f t="shared" si="5"/>
        <v>258868</v>
      </c>
      <c r="I58" s="156" t="str">
        <f t="shared" si="6"/>
        <v>OK</v>
      </c>
      <c r="J58" s="154">
        <v>128260</v>
      </c>
      <c r="K58" s="155">
        <f t="shared" si="0"/>
        <v>256520</v>
      </c>
      <c r="L58" s="156" t="str">
        <f t="shared" si="10"/>
        <v>OK</v>
      </c>
      <c r="M58" s="154">
        <v>129847</v>
      </c>
      <c r="N58" s="155">
        <f t="shared" si="1"/>
        <v>259694</v>
      </c>
      <c r="O58" s="156" t="str">
        <f t="shared" si="7"/>
        <v>OK</v>
      </c>
      <c r="P58" s="154"/>
      <c r="Q58" s="155">
        <f t="shared" si="2"/>
        <v>0</v>
      </c>
      <c r="R58" s="156" t="str">
        <f t="shared" si="8"/>
        <v>OK</v>
      </c>
      <c r="S58" s="154">
        <v>130000</v>
      </c>
      <c r="T58" s="155">
        <f t="shared" si="3"/>
        <v>260000</v>
      </c>
      <c r="U58" s="156" t="str">
        <f t="shared" si="9"/>
        <v>OK</v>
      </c>
    </row>
    <row r="59" spans="1:21" s="180" customFormat="1" ht="15" x14ac:dyDescent="0.25">
      <c r="A59" s="186">
        <v>4.4000000000000004</v>
      </c>
      <c r="B59" s="187" t="s">
        <v>241</v>
      </c>
      <c r="C59" s="186"/>
      <c r="D59" s="188"/>
      <c r="E59" s="189"/>
      <c r="F59" s="190"/>
      <c r="G59" s="189"/>
      <c r="H59" s="190"/>
      <c r="I59" s="179"/>
      <c r="J59" s="189"/>
      <c r="K59" s="190"/>
      <c r="L59" s="179"/>
      <c r="M59" s="189"/>
      <c r="N59" s="190"/>
      <c r="O59" s="179"/>
      <c r="P59" s="189"/>
      <c r="Q59" s="190"/>
      <c r="R59" s="179"/>
      <c r="S59" s="189"/>
      <c r="T59" s="190"/>
      <c r="U59" s="179"/>
    </row>
    <row r="60" spans="1:21" ht="63.75" x14ac:dyDescent="0.25">
      <c r="A60" s="181" t="s">
        <v>242</v>
      </c>
      <c r="B60" s="182" t="s">
        <v>243</v>
      </c>
      <c r="C60" s="181" t="s">
        <v>4</v>
      </c>
      <c r="D60" s="183">
        <v>2</v>
      </c>
      <c r="E60" s="184">
        <v>1555994</v>
      </c>
      <c r="F60" s="185">
        <f t="shared" si="4"/>
        <v>3111988</v>
      </c>
      <c r="G60" s="184">
        <v>1541990</v>
      </c>
      <c r="H60" s="185">
        <f t="shared" si="5"/>
        <v>3083980</v>
      </c>
      <c r="I60" s="156" t="str">
        <f t="shared" si="6"/>
        <v>OK</v>
      </c>
      <c r="J60" s="184">
        <v>1527990</v>
      </c>
      <c r="K60" s="185">
        <f t="shared" ref="K60" si="11">ROUND($D60*J60,0)</f>
        <v>3055980</v>
      </c>
      <c r="L60" s="156" t="str">
        <f t="shared" ref="L60" si="12">+IF(J60&lt;=$E60,"OK","NO OK")</f>
        <v>OK</v>
      </c>
      <c r="M60" s="184">
        <v>1546910</v>
      </c>
      <c r="N60" s="185">
        <f t="shared" ref="N60" si="13">ROUND($D60*M60,0)</f>
        <v>3093820</v>
      </c>
      <c r="O60" s="156" t="str">
        <f t="shared" ref="O60" si="14">+IF(M60&lt;=$E60,"OK","NO OK")</f>
        <v>OK</v>
      </c>
      <c r="P60" s="184"/>
      <c r="Q60" s="185">
        <f t="shared" ref="Q60" si="15">ROUND($D60*P60,0)</f>
        <v>0</v>
      </c>
      <c r="R60" s="156" t="str">
        <f t="shared" ref="R60" si="16">+IF(P60&lt;=$E60,"OK","NO OK")</f>
        <v>OK</v>
      </c>
      <c r="S60" s="184">
        <v>1500000</v>
      </c>
      <c r="T60" s="185">
        <f t="shared" ref="T60" si="17">ROUND($D60*S60,0)</f>
        <v>3000000</v>
      </c>
      <c r="U60" s="156" t="str">
        <f>+IF(S60&lt;=$E60,"OK","NO OK")</f>
        <v>OK</v>
      </c>
    </row>
    <row r="61" spans="1:21" s="180" customFormat="1" ht="15" x14ac:dyDescent="0.25">
      <c r="A61" s="186">
        <v>4.5</v>
      </c>
      <c r="B61" s="187" t="s">
        <v>244</v>
      </c>
      <c r="C61" s="186"/>
      <c r="D61" s="188"/>
      <c r="E61" s="189"/>
      <c r="F61" s="190"/>
      <c r="G61" s="189"/>
      <c r="H61" s="185"/>
      <c r="I61" s="156"/>
      <c r="J61" s="189"/>
      <c r="K61" s="185"/>
      <c r="L61" s="156"/>
      <c r="M61" s="189"/>
      <c r="N61" s="185"/>
      <c r="O61" s="156"/>
      <c r="P61" s="189"/>
      <c r="Q61" s="185"/>
      <c r="R61" s="156"/>
      <c r="S61" s="189"/>
      <c r="T61" s="185"/>
      <c r="U61" s="156" t="str">
        <f t="shared" ref="U61" si="18">+IF(S61&lt;=$E61,"OK","NO OK")</f>
        <v>OK</v>
      </c>
    </row>
    <row r="62" spans="1:21" ht="38.25" x14ac:dyDescent="0.25">
      <c r="A62" s="181" t="s">
        <v>245</v>
      </c>
      <c r="B62" s="182" t="s">
        <v>246</v>
      </c>
      <c r="C62" s="181" t="s">
        <v>4</v>
      </c>
      <c r="D62" s="183">
        <v>9</v>
      </c>
      <c r="E62" s="184">
        <v>627923.15</v>
      </c>
      <c r="F62" s="185">
        <f t="shared" si="4"/>
        <v>5651308</v>
      </c>
      <c r="G62" s="184">
        <v>622272</v>
      </c>
      <c r="H62" s="185">
        <f t="shared" ref="H62:H96" si="19">ROUND($D62*G62,0)</f>
        <v>5600448</v>
      </c>
      <c r="I62" s="156" t="str">
        <f t="shared" ref="I62:I96" si="20">+IF(G62&lt;=$E62,"OK","NO OK")</f>
        <v>OK</v>
      </c>
      <c r="J62" s="184">
        <v>616620</v>
      </c>
      <c r="K62" s="185">
        <f t="shared" ref="K62:K96" si="21">ROUND($D62*J62,0)</f>
        <v>5549580</v>
      </c>
      <c r="L62" s="156" t="str">
        <f t="shared" ref="L62:L96" si="22">+IF(J62&lt;=$E62,"OK","NO OK")</f>
        <v>OK</v>
      </c>
      <c r="M62" s="184">
        <v>624257</v>
      </c>
      <c r="N62" s="185">
        <f t="shared" ref="N62:N96" si="23">ROUND($D62*M62,0)</f>
        <v>5618313</v>
      </c>
      <c r="O62" s="156" t="str">
        <f t="shared" ref="O62:O96" si="24">+IF(M62&lt;=$E62,"OK","NO OK")</f>
        <v>OK</v>
      </c>
      <c r="P62" s="184"/>
      <c r="Q62" s="185">
        <f t="shared" ref="Q62:Q96" si="25">ROUND($D62*P62,0)</f>
        <v>0</v>
      </c>
      <c r="R62" s="156" t="str">
        <f t="shared" ref="R62:R96" si="26">+IF(P62&lt;=$E62,"OK","NO OK")</f>
        <v>OK</v>
      </c>
      <c r="S62" s="184">
        <v>600000</v>
      </c>
      <c r="T62" s="185">
        <f t="shared" ref="T62:T96" si="27">ROUND($D62*S62,0)</f>
        <v>5400000</v>
      </c>
      <c r="U62" s="156" t="str">
        <f t="shared" ref="U62:U96" si="28">+IF(S62&lt;=$E62,"OK","NO OK")</f>
        <v>OK</v>
      </c>
    </row>
    <row r="63" spans="1:21" ht="15" x14ac:dyDescent="0.25">
      <c r="A63" s="181" t="s">
        <v>247</v>
      </c>
      <c r="B63" s="182" t="s">
        <v>248</v>
      </c>
      <c r="C63" s="181" t="s">
        <v>156</v>
      </c>
      <c r="D63" s="183">
        <v>144.6</v>
      </c>
      <c r="E63" s="184">
        <v>19321.616600000001</v>
      </c>
      <c r="F63" s="185">
        <f t="shared" si="4"/>
        <v>2793906</v>
      </c>
      <c r="G63" s="184">
        <v>19148</v>
      </c>
      <c r="H63" s="185">
        <f t="shared" si="19"/>
        <v>2768801</v>
      </c>
      <c r="I63" s="156" t="str">
        <f t="shared" si="20"/>
        <v>OK</v>
      </c>
      <c r="J63" s="184">
        <v>18970</v>
      </c>
      <c r="K63" s="185">
        <f t="shared" si="21"/>
        <v>2743062</v>
      </c>
      <c r="L63" s="156" t="str">
        <f t="shared" si="22"/>
        <v>OK</v>
      </c>
      <c r="M63" s="184">
        <v>19209</v>
      </c>
      <c r="N63" s="185">
        <f t="shared" si="23"/>
        <v>2777621</v>
      </c>
      <c r="O63" s="156" t="str">
        <f t="shared" si="24"/>
        <v>OK</v>
      </c>
      <c r="P63" s="184"/>
      <c r="Q63" s="185">
        <f t="shared" si="25"/>
        <v>0</v>
      </c>
      <c r="R63" s="156" t="str">
        <f t="shared" si="26"/>
        <v>OK</v>
      </c>
      <c r="S63" s="184">
        <v>19000</v>
      </c>
      <c r="T63" s="185">
        <f t="shared" si="27"/>
        <v>2747400</v>
      </c>
      <c r="U63" s="156" t="str">
        <f t="shared" si="28"/>
        <v>OK</v>
      </c>
    </row>
    <row r="64" spans="1:21" ht="15" x14ac:dyDescent="0.25">
      <c r="A64" s="181" t="s">
        <v>249</v>
      </c>
      <c r="B64" s="182" t="s">
        <v>250</v>
      </c>
      <c r="C64" s="181" t="s">
        <v>156</v>
      </c>
      <c r="D64" s="183">
        <v>75</v>
      </c>
      <c r="E64" s="184">
        <v>16465.766600000003</v>
      </c>
      <c r="F64" s="185">
        <f t="shared" si="4"/>
        <v>1234932</v>
      </c>
      <c r="G64" s="184">
        <v>16318</v>
      </c>
      <c r="H64" s="185">
        <f t="shared" si="19"/>
        <v>1223850</v>
      </c>
      <c r="I64" s="156" t="str">
        <f t="shared" si="20"/>
        <v>OK</v>
      </c>
      <c r="J64" s="184">
        <v>16170</v>
      </c>
      <c r="K64" s="185">
        <f t="shared" si="21"/>
        <v>1212750</v>
      </c>
      <c r="L64" s="156" t="str">
        <f t="shared" si="22"/>
        <v>OK</v>
      </c>
      <c r="M64" s="184">
        <v>16370</v>
      </c>
      <c r="N64" s="185">
        <f t="shared" si="23"/>
        <v>1227750</v>
      </c>
      <c r="O64" s="156" t="str">
        <f t="shared" si="24"/>
        <v>OK</v>
      </c>
      <c r="P64" s="184"/>
      <c r="Q64" s="185">
        <f t="shared" si="25"/>
        <v>0</v>
      </c>
      <c r="R64" s="156" t="str">
        <f t="shared" si="26"/>
        <v>OK</v>
      </c>
      <c r="S64" s="184">
        <v>16000</v>
      </c>
      <c r="T64" s="185">
        <f t="shared" si="27"/>
        <v>1200000</v>
      </c>
      <c r="U64" s="156" t="str">
        <f t="shared" si="28"/>
        <v>OK</v>
      </c>
    </row>
    <row r="65" spans="1:21" ht="38.25" x14ac:dyDescent="0.25">
      <c r="A65" s="181" t="s">
        <v>251</v>
      </c>
      <c r="B65" s="182" t="s">
        <v>252</v>
      </c>
      <c r="C65" s="181" t="s">
        <v>156</v>
      </c>
      <c r="D65" s="183">
        <v>150</v>
      </c>
      <c r="E65" s="184">
        <v>478999.08</v>
      </c>
      <c r="F65" s="185">
        <f t="shared" si="4"/>
        <v>71849862</v>
      </c>
      <c r="G65" s="184">
        <v>474688</v>
      </c>
      <c r="H65" s="185">
        <f t="shared" si="19"/>
        <v>71203200</v>
      </c>
      <c r="I65" s="156" t="str">
        <f t="shared" si="20"/>
        <v>OK</v>
      </c>
      <c r="J65" s="184">
        <v>470380</v>
      </c>
      <c r="K65" s="185">
        <f t="shared" si="21"/>
        <v>70557000</v>
      </c>
      <c r="L65" s="156" t="str">
        <f t="shared" si="22"/>
        <v>OK</v>
      </c>
      <c r="M65" s="184">
        <v>476203</v>
      </c>
      <c r="N65" s="185">
        <f t="shared" si="23"/>
        <v>71430450</v>
      </c>
      <c r="O65" s="156" t="str">
        <f t="shared" si="24"/>
        <v>OK</v>
      </c>
      <c r="P65" s="184"/>
      <c r="Q65" s="185">
        <f t="shared" si="25"/>
        <v>0</v>
      </c>
      <c r="R65" s="156" t="str">
        <f t="shared" si="26"/>
        <v>OK</v>
      </c>
      <c r="S65" s="184">
        <v>477000</v>
      </c>
      <c r="T65" s="185">
        <f t="shared" si="27"/>
        <v>71550000</v>
      </c>
      <c r="U65" s="156" t="str">
        <f t="shared" si="28"/>
        <v>OK</v>
      </c>
    </row>
    <row r="66" spans="1:21" ht="38.25" x14ac:dyDescent="0.25">
      <c r="A66" s="181" t="s">
        <v>253</v>
      </c>
      <c r="B66" s="182" t="s">
        <v>254</v>
      </c>
      <c r="C66" s="181" t="s">
        <v>156</v>
      </c>
      <c r="D66" s="183">
        <v>36.75</v>
      </c>
      <c r="E66" s="184">
        <v>7320.6627210884353</v>
      </c>
      <c r="F66" s="185">
        <f t="shared" si="4"/>
        <v>269034</v>
      </c>
      <c r="G66" s="184">
        <v>7255</v>
      </c>
      <c r="H66" s="185">
        <f t="shared" si="19"/>
        <v>266621</v>
      </c>
      <c r="I66" s="156" t="str">
        <f t="shared" si="20"/>
        <v>OK</v>
      </c>
      <c r="J66" s="184">
        <v>7190</v>
      </c>
      <c r="K66" s="185">
        <f t="shared" si="21"/>
        <v>264233</v>
      </c>
      <c r="L66" s="156" t="str">
        <f t="shared" si="22"/>
        <v>OK</v>
      </c>
      <c r="M66" s="184">
        <v>7278</v>
      </c>
      <c r="N66" s="185">
        <f t="shared" si="23"/>
        <v>267467</v>
      </c>
      <c r="O66" s="156" t="str">
        <f t="shared" si="24"/>
        <v>OK</v>
      </c>
      <c r="P66" s="184"/>
      <c r="Q66" s="185">
        <f t="shared" si="25"/>
        <v>0</v>
      </c>
      <c r="R66" s="156" t="str">
        <f t="shared" si="26"/>
        <v>OK</v>
      </c>
      <c r="S66" s="184">
        <v>7300</v>
      </c>
      <c r="T66" s="185">
        <f t="shared" si="27"/>
        <v>268275</v>
      </c>
      <c r="U66" s="156" t="str">
        <f t="shared" si="28"/>
        <v>OK</v>
      </c>
    </row>
    <row r="67" spans="1:21" ht="38.25" x14ac:dyDescent="0.25">
      <c r="A67" s="181" t="s">
        <v>255</v>
      </c>
      <c r="B67" s="182" t="s">
        <v>256</v>
      </c>
      <c r="C67" s="181" t="s">
        <v>156</v>
      </c>
      <c r="D67" s="183">
        <v>41.31</v>
      </c>
      <c r="E67" s="184">
        <v>29521.519985475672</v>
      </c>
      <c r="F67" s="185">
        <f t="shared" si="4"/>
        <v>1219534</v>
      </c>
      <c r="G67" s="184">
        <v>29256</v>
      </c>
      <c r="H67" s="185">
        <f t="shared" si="19"/>
        <v>1208565</v>
      </c>
      <c r="I67" s="156" t="str">
        <f t="shared" si="20"/>
        <v>OK</v>
      </c>
      <c r="J67" s="184">
        <v>28990</v>
      </c>
      <c r="K67" s="185">
        <f t="shared" si="21"/>
        <v>1197577</v>
      </c>
      <c r="L67" s="156" t="str">
        <f t="shared" si="22"/>
        <v>OK</v>
      </c>
      <c r="M67" s="184">
        <v>29349</v>
      </c>
      <c r="N67" s="185">
        <f t="shared" si="23"/>
        <v>1212407</v>
      </c>
      <c r="O67" s="156" t="str">
        <f t="shared" si="24"/>
        <v>OK</v>
      </c>
      <c r="P67" s="184"/>
      <c r="Q67" s="185">
        <f t="shared" si="25"/>
        <v>0</v>
      </c>
      <c r="R67" s="156" t="str">
        <f t="shared" si="26"/>
        <v>OK</v>
      </c>
      <c r="S67" s="184">
        <v>29500</v>
      </c>
      <c r="T67" s="185">
        <f t="shared" si="27"/>
        <v>1218645</v>
      </c>
      <c r="U67" s="156" t="str">
        <f t="shared" si="28"/>
        <v>OK</v>
      </c>
    </row>
    <row r="68" spans="1:21" ht="102" x14ac:dyDescent="0.25">
      <c r="A68" s="181" t="s">
        <v>257</v>
      </c>
      <c r="B68" s="182" t="s">
        <v>258</v>
      </c>
      <c r="C68" s="181" t="s">
        <v>4</v>
      </c>
      <c r="D68" s="183">
        <v>1</v>
      </c>
      <c r="E68" s="184">
        <v>2451950</v>
      </c>
      <c r="F68" s="185">
        <f t="shared" si="4"/>
        <v>2451950</v>
      </c>
      <c r="G68" s="184">
        <v>2429882</v>
      </c>
      <c r="H68" s="185">
        <f t="shared" si="19"/>
        <v>2429882</v>
      </c>
      <c r="I68" s="156" t="str">
        <f t="shared" si="20"/>
        <v>OK</v>
      </c>
      <c r="J68" s="184">
        <v>2407810</v>
      </c>
      <c r="K68" s="185">
        <f t="shared" si="21"/>
        <v>2407810</v>
      </c>
      <c r="L68" s="156" t="str">
        <f t="shared" si="22"/>
        <v>OK</v>
      </c>
      <c r="M68" s="184">
        <v>2437635</v>
      </c>
      <c r="N68" s="185">
        <f t="shared" si="23"/>
        <v>2437635</v>
      </c>
      <c r="O68" s="156" t="str">
        <f t="shared" si="24"/>
        <v>OK</v>
      </c>
      <c r="P68" s="184"/>
      <c r="Q68" s="185">
        <f t="shared" si="25"/>
        <v>0</v>
      </c>
      <c r="R68" s="156" t="str">
        <f t="shared" si="26"/>
        <v>OK</v>
      </c>
      <c r="S68" s="184">
        <v>2400000</v>
      </c>
      <c r="T68" s="185">
        <f t="shared" si="27"/>
        <v>2400000</v>
      </c>
      <c r="U68" s="156" t="str">
        <f t="shared" si="28"/>
        <v>OK</v>
      </c>
    </row>
    <row r="69" spans="1:21" s="180" customFormat="1" ht="15" x14ac:dyDescent="0.25">
      <c r="A69" s="186">
        <v>4.5999999999999996</v>
      </c>
      <c r="B69" s="187" t="s">
        <v>259</v>
      </c>
      <c r="C69" s="186"/>
      <c r="D69" s="188"/>
      <c r="E69" s="189"/>
      <c r="F69" s="190">
        <f t="shared" si="4"/>
        <v>0</v>
      </c>
      <c r="G69" s="189"/>
      <c r="H69" s="185">
        <f t="shared" si="19"/>
        <v>0</v>
      </c>
      <c r="I69" s="156" t="str">
        <f t="shared" si="20"/>
        <v>OK</v>
      </c>
      <c r="J69" s="189"/>
      <c r="K69" s="185">
        <f t="shared" si="21"/>
        <v>0</v>
      </c>
      <c r="L69" s="156" t="str">
        <f t="shared" si="22"/>
        <v>OK</v>
      </c>
      <c r="M69" s="189"/>
      <c r="N69" s="185">
        <f t="shared" si="23"/>
        <v>0</v>
      </c>
      <c r="O69" s="156" t="str">
        <f t="shared" si="24"/>
        <v>OK</v>
      </c>
      <c r="P69" s="189"/>
      <c r="Q69" s="185">
        <f t="shared" si="25"/>
        <v>0</v>
      </c>
      <c r="R69" s="156" t="str">
        <f t="shared" si="26"/>
        <v>OK</v>
      </c>
      <c r="S69" s="189"/>
      <c r="T69" s="185">
        <f t="shared" si="27"/>
        <v>0</v>
      </c>
      <c r="U69" s="156" t="str">
        <f t="shared" si="28"/>
        <v>OK</v>
      </c>
    </row>
    <row r="70" spans="1:21" ht="360" x14ac:dyDescent="0.25">
      <c r="A70" s="181" t="s">
        <v>260</v>
      </c>
      <c r="B70" s="191" t="s">
        <v>261</v>
      </c>
      <c r="C70" s="181" t="s">
        <v>4</v>
      </c>
      <c r="D70" s="183">
        <v>1</v>
      </c>
      <c r="E70" s="184">
        <v>23262729</v>
      </c>
      <c r="F70" s="185">
        <f t="shared" si="4"/>
        <v>23262729</v>
      </c>
      <c r="G70" s="184">
        <v>23053364</v>
      </c>
      <c r="H70" s="185">
        <f t="shared" si="19"/>
        <v>23053364</v>
      </c>
      <c r="I70" s="156" t="str">
        <f t="shared" si="20"/>
        <v>OK</v>
      </c>
      <c r="J70" s="184">
        <v>22844000</v>
      </c>
      <c r="K70" s="185">
        <f t="shared" si="21"/>
        <v>22844000</v>
      </c>
      <c r="L70" s="156" t="str">
        <f t="shared" si="22"/>
        <v>OK</v>
      </c>
      <c r="M70" s="184">
        <v>23126913</v>
      </c>
      <c r="N70" s="185">
        <f t="shared" si="23"/>
        <v>23126913</v>
      </c>
      <c r="O70" s="156" t="str">
        <f t="shared" si="24"/>
        <v>OK</v>
      </c>
      <c r="P70" s="184"/>
      <c r="Q70" s="185">
        <f t="shared" si="25"/>
        <v>0</v>
      </c>
      <c r="R70" s="156" t="str">
        <f t="shared" si="26"/>
        <v>OK</v>
      </c>
      <c r="S70" s="184">
        <v>23262729</v>
      </c>
      <c r="T70" s="185">
        <f t="shared" si="27"/>
        <v>23262729</v>
      </c>
      <c r="U70" s="156" t="str">
        <f t="shared" si="28"/>
        <v>OK</v>
      </c>
    </row>
    <row r="71" spans="1:21" ht="51" x14ac:dyDescent="0.25">
      <c r="A71" s="181" t="s">
        <v>262</v>
      </c>
      <c r="B71" s="182" t="s">
        <v>263</v>
      </c>
      <c r="C71" s="181" t="s">
        <v>19</v>
      </c>
      <c r="D71" s="183">
        <v>1</v>
      </c>
      <c r="E71" s="184">
        <v>1320238</v>
      </c>
      <c r="F71" s="185">
        <f t="shared" si="4"/>
        <v>1320238</v>
      </c>
      <c r="G71" s="184">
        <v>1308356</v>
      </c>
      <c r="H71" s="185">
        <f t="shared" si="19"/>
        <v>1308356</v>
      </c>
      <c r="I71" s="156" t="str">
        <f t="shared" si="20"/>
        <v>OK</v>
      </c>
      <c r="J71" s="184">
        <v>1296470</v>
      </c>
      <c r="K71" s="185">
        <f t="shared" si="21"/>
        <v>1296470</v>
      </c>
      <c r="L71" s="156" t="str">
        <f t="shared" si="22"/>
        <v>OK</v>
      </c>
      <c r="M71" s="184">
        <v>1312408</v>
      </c>
      <c r="N71" s="185">
        <f t="shared" si="23"/>
        <v>1312408</v>
      </c>
      <c r="O71" s="156" t="str">
        <f t="shared" si="24"/>
        <v>OK</v>
      </c>
      <c r="P71" s="184"/>
      <c r="Q71" s="185">
        <f t="shared" si="25"/>
        <v>0</v>
      </c>
      <c r="R71" s="156" t="str">
        <f t="shared" si="26"/>
        <v>OK</v>
      </c>
      <c r="S71" s="184">
        <v>1250000</v>
      </c>
      <c r="T71" s="185">
        <f t="shared" si="27"/>
        <v>1250000</v>
      </c>
      <c r="U71" s="156" t="str">
        <f t="shared" si="28"/>
        <v>OK</v>
      </c>
    </row>
    <row r="72" spans="1:21" s="180" customFormat="1" ht="15" x14ac:dyDescent="0.25">
      <c r="A72" s="186">
        <v>4.7</v>
      </c>
      <c r="B72" s="187" t="s">
        <v>264</v>
      </c>
      <c r="C72" s="186"/>
      <c r="D72" s="188"/>
      <c r="E72" s="189"/>
      <c r="F72" s="190"/>
      <c r="G72" s="189"/>
      <c r="H72" s="185">
        <f t="shared" si="19"/>
        <v>0</v>
      </c>
      <c r="I72" s="156" t="str">
        <f t="shared" si="20"/>
        <v>OK</v>
      </c>
      <c r="J72" s="189"/>
      <c r="K72" s="185">
        <f t="shared" si="21"/>
        <v>0</v>
      </c>
      <c r="L72" s="156" t="str">
        <f t="shared" si="22"/>
        <v>OK</v>
      </c>
      <c r="M72" s="189"/>
      <c r="N72" s="185">
        <f t="shared" si="23"/>
        <v>0</v>
      </c>
      <c r="O72" s="156" t="str">
        <f t="shared" si="24"/>
        <v>OK</v>
      </c>
      <c r="P72" s="189"/>
      <c r="Q72" s="185">
        <f t="shared" si="25"/>
        <v>0</v>
      </c>
      <c r="R72" s="156" t="str">
        <f t="shared" si="26"/>
        <v>OK</v>
      </c>
      <c r="S72" s="189"/>
      <c r="T72" s="185">
        <f t="shared" si="27"/>
        <v>0</v>
      </c>
      <c r="U72" s="156" t="str">
        <f t="shared" si="28"/>
        <v>OK</v>
      </c>
    </row>
    <row r="73" spans="1:21" ht="15" x14ac:dyDescent="0.25">
      <c r="A73" s="181" t="s">
        <v>265</v>
      </c>
      <c r="B73" s="182" t="s">
        <v>266</v>
      </c>
      <c r="C73" s="181" t="s">
        <v>19</v>
      </c>
      <c r="D73" s="183">
        <v>1</v>
      </c>
      <c r="E73" s="184">
        <v>450000</v>
      </c>
      <c r="F73" s="185">
        <f t="shared" si="4"/>
        <v>450000</v>
      </c>
      <c r="G73" s="184">
        <v>445950</v>
      </c>
      <c r="H73" s="185">
        <f t="shared" si="19"/>
        <v>445950</v>
      </c>
      <c r="I73" s="156" t="str">
        <f t="shared" si="20"/>
        <v>OK</v>
      </c>
      <c r="J73" s="184">
        <v>441900</v>
      </c>
      <c r="K73" s="185">
        <f t="shared" si="21"/>
        <v>441900</v>
      </c>
      <c r="L73" s="156" t="str">
        <f t="shared" si="22"/>
        <v>OK</v>
      </c>
      <c r="M73" s="184">
        <v>447373</v>
      </c>
      <c r="N73" s="185">
        <f t="shared" si="23"/>
        <v>447373</v>
      </c>
      <c r="O73" s="156" t="str">
        <f t="shared" si="24"/>
        <v>OK</v>
      </c>
      <c r="P73" s="184"/>
      <c r="Q73" s="185">
        <f t="shared" si="25"/>
        <v>0</v>
      </c>
      <c r="R73" s="156" t="str">
        <f t="shared" si="26"/>
        <v>OK</v>
      </c>
      <c r="S73" s="184">
        <v>450000</v>
      </c>
      <c r="T73" s="185">
        <f t="shared" si="27"/>
        <v>450000</v>
      </c>
      <c r="U73" s="156" t="str">
        <f t="shared" si="28"/>
        <v>OK</v>
      </c>
    </row>
    <row r="74" spans="1:21" s="180" customFormat="1" ht="15" x14ac:dyDescent="0.25">
      <c r="A74" s="186">
        <v>5</v>
      </c>
      <c r="B74" s="187" t="s">
        <v>267</v>
      </c>
      <c r="C74" s="186"/>
      <c r="D74" s="188"/>
      <c r="E74" s="189"/>
      <c r="F74" s="190"/>
      <c r="G74" s="189"/>
      <c r="H74" s="185">
        <f t="shared" si="19"/>
        <v>0</v>
      </c>
      <c r="I74" s="156" t="str">
        <f t="shared" si="20"/>
        <v>OK</v>
      </c>
      <c r="J74" s="189"/>
      <c r="K74" s="185">
        <f t="shared" si="21"/>
        <v>0</v>
      </c>
      <c r="L74" s="156" t="str">
        <f t="shared" si="22"/>
        <v>OK</v>
      </c>
      <c r="M74" s="189"/>
      <c r="N74" s="185">
        <f t="shared" si="23"/>
        <v>0</v>
      </c>
      <c r="O74" s="156" t="str">
        <f t="shared" si="24"/>
        <v>OK</v>
      </c>
      <c r="P74" s="189"/>
      <c r="Q74" s="185">
        <f t="shared" si="25"/>
        <v>0</v>
      </c>
      <c r="R74" s="156" t="str">
        <f t="shared" si="26"/>
        <v>OK</v>
      </c>
      <c r="S74" s="189"/>
      <c r="T74" s="185">
        <f t="shared" si="27"/>
        <v>0</v>
      </c>
      <c r="U74" s="156" t="str">
        <f t="shared" si="28"/>
        <v>OK</v>
      </c>
    </row>
    <row r="75" spans="1:21" ht="25.5" x14ac:dyDescent="0.25">
      <c r="A75" s="181" t="s">
        <v>268</v>
      </c>
      <c r="B75" s="182" t="s">
        <v>269</v>
      </c>
      <c r="C75" s="181" t="s">
        <v>156</v>
      </c>
      <c r="D75" s="183">
        <v>130</v>
      </c>
      <c r="E75" s="184">
        <v>46140</v>
      </c>
      <c r="F75" s="185">
        <f t="shared" si="4"/>
        <v>5998200</v>
      </c>
      <c r="G75" s="184">
        <v>45725</v>
      </c>
      <c r="H75" s="185">
        <f t="shared" si="19"/>
        <v>5944250</v>
      </c>
      <c r="I75" s="156" t="str">
        <f t="shared" si="20"/>
        <v>OK</v>
      </c>
      <c r="J75" s="184">
        <v>45310</v>
      </c>
      <c r="K75" s="185">
        <f t="shared" si="21"/>
        <v>5890300</v>
      </c>
      <c r="L75" s="156" t="str">
        <f t="shared" si="22"/>
        <v>OK</v>
      </c>
      <c r="M75" s="184">
        <v>45871</v>
      </c>
      <c r="N75" s="185">
        <f t="shared" si="23"/>
        <v>5963230</v>
      </c>
      <c r="O75" s="156" t="str">
        <f t="shared" si="24"/>
        <v>OK</v>
      </c>
      <c r="P75" s="184"/>
      <c r="Q75" s="185">
        <f t="shared" si="25"/>
        <v>0</v>
      </c>
      <c r="R75" s="156" t="str">
        <f t="shared" si="26"/>
        <v>OK</v>
      </c>
      <c r="S75" s="184">
        <v>46140</v>
      </c>
      <c r="T75" s="185">
        <f t="shared" si="27"/>
        <v>5998200</v>
      </c>
      <c r="U75" s="156" t="str">
        <f t="shared" si="28"/>
        <v>OK</v>
      </c>
    </row>
    <row r="76" spans="1:21" ht="25.5" x14ac:dyDescent="0.25">
      <c r="A76" s="181" t="s">
        <v>270</v>
      </c>
      <c r="B76" s="182" t="s">
        <v>271</v>
      </c>
      <c r="C76" s="181" t="s">
        <v>156</v>
      </c>
      <c r="D76" s="183">
        <v>30</v>
      </c>
      <c r="E76" s="184">
        <v>136000</v>
      </c>
      <c r="F76" s="185">
        <f t="shared" ref="F76:F96" si="29">ROUND(D76*E76,0)</f>
        <v>4080000</v>
      </c>
      <c r="G76" s="184">
        <v>134776</v>
      </c>
      <c r="H76" s="185">
        <f t="shared" si="19"/>
        <v>4043280</v>
      </c>
      <c r="I76" s="156" t="str">
        <f t="shared" si="20"/>
        <v>OK</v>
      </c>
      <c r="J76" s="184">
        <v>133550</v>
      </c>
      <c r="K76" s="185">
        <f t="shared" si="21"/>
        <v>4006500</v>
      </c>
      <c r="L76" s="156" t="str">
        <f t="shared" si="22"/>
        <v>OK</v>
      </c>
      <c r="M76" s="184">
        <v>135206</v>
      </c>
      <c r="N76" s="185">
        <f t="shared" si="23"/>
        <v>4056180</v>
      </c>
      <c r="O76" s="156" t="str">
        <f t="shared" si="24"/>
        <v>OK</v>
      </c>
      <c r="P76" s="184"/>
      <c r="Q76" s="185">
        <f t="shared" si="25"/>
        <v>0</v>
      </c>
      <c r="R76" s="156" t="str">
        <f t="shared" si="26"/>
        <v>OK</v>
      </c>
      <c r="S76" s="184">
        <v>136000</v>
      </c>
      <c r="T76" s="185">
        <f t="shared" si="27"/>
        <v>4080000</v>
      </c>
      <c r="U76" s="156" t="str">
        <f t="shared" si="28"/>
        <v>OK</v>
      </c>
    </row>
    <row r="77" spans="1:21" s="180" customFormat="1" ht="15" x14ac:dyDescent="0.25">
      <c r="A77" s="186">
        <v>6</v>
      </c>
      <c r="B77" s="187" t="s">
        <v>272</v>
      </c>
      <c r="C77" s="186"/>
      <c r="D77" s="188"/>
      <c r="E77" s="189"/>
      <c r="F77" s="190"/>
      <c r="G77" s="189"/>
      <c r="H77" s="185">
        <f t="shared" si="19"/>
        <v>0</v>
      </c>
      <c r="I77" s="156" t="str">
        <f t="shared" si="20"/>
        <v>OK</v>
      </c>
      <c r="J77" s="189"/>
      <c r="K77" s="185">
        <f t="shared" si="21"/>
        <v>0</v>
      </c>
      <c r="L77" s="156" t="str">
        <f t="shared" si="22"/>
        <v>OK</v>
      </c>
      <c r="M77" s="189"/>
      <c r="N77" s="185">
        <f t="shared" si="23"/>
        <v>0</v>
      </c>
      <c r="O77" s="156" t="str">
        <f t="shared" si="24"/>
        <v>OK</v>
      </c>
      <c r="P77" s="189"/>
      <c r="Q77" s="185">
        <f t="shared" si="25"/>
        <v>0</v>
      </c>
      <c r="R77" s="156" t="str">
        <f t="shared" si="26"/>
        <v>OK</v>
      </c>
      <c r="S77" s="189"/>
      <c r="T77" s="185">
        <f t="shared" si="27"/>
        <v>0</v>
      </c>
      <c r="U77" s="156" t="str">
        <f t="shared" si="28"/>
        <v>OK</v>
      </c>
    </row>
    <row r="78" spans="1:21" ht="114.75" x14ac:dyDescent="0.25">
      <c r="A78" s="181">
        <v>6.01</v>
      </c>
      <c r="B78" s="182" t="s">
        <v>273</v>
      </c>
      <c r="C78" s="181" t="s">
        <v>4</v>
      </c>
      <c r="D78" s="183">
        <v>1</v>
      </c>
      <c r="E78" s="184">
        <v>8745216</v>
      </c>
      <c r="F78" s="185">
        <f t="shared" si="29"/>
        <v>8745216</v>
      </c>
      <c r="G78" s="184">
        <v>8666509</v>
      </c>
      <c r="H78" s="185">
        <f t="shared" si="19"/>
        <v>8666509</v>
      </c>
      <c r="I78" s="156" t="str">
        <f t="shared" si="20"/>
        <v>OK</v>
      </c>
      <c r="J78" s="184">
        <v>8587800</v>
      </c>
      <c r="K78" s="185">
        <f t="shared" si="21"/>
        <v>8587800</v>
      </c>
      <c r="L78" s="156" t="str">
        <f t="shared" si="22"/>
        <v>OK</v>
      </c>
      <c r="M78" s="184">
        <v>8694158</v>
      </c>
      <c r="N78" s="185">
        <f t="shared" si="23"/>
        <v>8694158</v>
      </c>
      <c r="O78" s="156" t="str">
        <f t="shared" si="24"/>
        <v>OK</v>
      </c>
      <c r="P78" s="184"/>
      <c r="Q78" s="185">
        <f t="shared" si="25"/>
        <v>0</v>
      </c>
      <c r="R78" s="156" t="str">
        <f t="shared" si="26"/>
        <v>OK</v>
      </c>
      <c r="S78" s="184">
        <v>8600000</v>
      </c>
      <c r="T78" s="185">
        <f t="shared" si="27"/>
        <v>8600000</v>
      </c>
      <c r="U78" s="156" t="str">
        <f t="shared" si="28"/>
        <v>OK</v>
      </c>
    </row>
    <row r="79" spans="1:21" ht="127.5" x14ac:dyDescent="0.25">
      <c r="A79" s="181">
        <v>6.02</v>
      </c>
      <c r="B79" s="182" t="s">
        <v>274</v>
      </c>
      <c r="C79" s="181" t="s">
        <v>4</v>
      </c>
      <c r="D79" s="183">
        <v>2</v>
      </c>
      <c r="E79" s="184">
        <v>7269599</v>
      </c>
      <c r="F79" s="185">
        <f t="shared" si="29"/>
        <v>14539198</v>
      </c>
      <c r="G79" s="184">
        <v>7204173</v>
      </c>
      <c r="H79" s="185">
        <f t="shared" si="19"/>
        <v>14408346</v>
      </c>
      <c r="I79" s="156" t="str">
        <f t="shared" si="20"/>
        <v>OK</v>
      </c>
      <c r="J79" s="184">
        <v>7138750</v>
      </c>
      <c r="K79" s="185">
        <f t="shared" si="21"/>
        <v>14277500</v>
      </c>
      <c r="L79" s="156" t="str">
        <f t="shared" si="22"/>
        <v>OK</v>
      </c>
      <c r="M79" s="184">
        <v>7227156</v>
      </c>
      <c r="N79" s="185">
        <f t="shared" si="23"/>
        <v>14454312</v>
      </c>
      <c r="O79" s="156" t="str">
        <f t="shared" si="24"/>
        <v>OK</v>
      </c>
      <c r="P79" s="184"/>
      <c r="Q79" s="185">
        <f t="shared" si="25"/>
        <v>0</v>
      </c>
      <c r="R79" s="156" t="str">
        <f t="shared" si="26"/>
        <v>OK</v>
      </c>
      <c r="S79" s="184">
        <v>7200000</v>
      </c>
      <c r="T79" s="185">
        <f t="shared" si="27"/>
        <v>14400000</v>
      </c>
      <c r="U79" s="156" t="str">
        <f t="shared" si="28"/>
        <v>OK</v>
      </c>
    </row>
    <row r="80" spans="1:21" s="180" customFormat="1" ht="15" x14ac:dyDescent="0.25">
      <c r="A80" s="186">
        <v>7</v>
      </c>
      <c r="B80" s="187" t="s">
        <v>275</v>
      </c>
      <c r="C80" s="186"/>
      <c r="D80" s="188"/>
      <c r="E80" s="189"/>
      <c r="F80" s="190">
        <f t="shared" si="29"/>
        <v>0</v>
      </c>
      <c r="G80" s="189"/>
      <c r="H80" s="185">
        <f t="shared" si="19"/>
        <v>0</v>
      </c>
      <c r="I80" s="156" t="str">
        <f t="shared" si="20"/>
        <v>OK</v>
      </c>
      <c r="J80" s="189"/>
      <c r="K80" s="185">
        <f t="shared" si="21"/>
        <v>0</v>
      </c>
      <c r="L80" s="156" t="str">
        <f t="shared" si="22"/>
        <v>OK</v>
      </c>
      <c r="M80" s="189"/>
      <c r="N80" s="185">
        <f t="shared" si="23"/>
        <v>0</v>
      </c>
      <c r="O80" s="156" t="str">
        <f t="shared" si="24"/>
        <v>OK</v>
      </c>
      <c r="P80" s="189"/>
      <c r="Q80" s="185">
        <f t="shared" si="25"/>
        <v>0</v>
      </c>
      <c r="R80" s="156" t="str">
        <f t="shared" si="26"/>
        <v>OK</v>
      </c>
      <c r="S80" s="189"/>
      <c r="T80" s="185">
        <f t="shared" si="27"/>
        <v>0</v>
      </c>
      <c r="U80" s="156" t="str">
        <f t="shared" si="28"/>
        <v>OK</v>
      </c>
    </row>
    <row r="81" spans="1:21" ht="25.5" x14ac:dyDescent="0.25">
      <c r="A81" s="181">
        <v>7.01</v>
      </c>
      <c r="B81" s="182" t="s">
        <v>276</v>
      </c>
      <c r="C81" s="181" t="s">
        <v>4</v>
      </c>
      <c r="D81" s="183">
        <v>3</v>
      </c>
      <c r="E81" s="184">
        <v>239723</v>
      </c>
      <c r="F81" s="185">
        <f t="shared" si="29"/>
        <v>719169</v>
      </c>
      <c r="G81" s="184">
        <v>237565</v>
      </c>
      <c r="H81" s="185">
        <f t="shared" si="19"/>
        <v>712695</v>
      </c>
      <c r="I81" s="156" t="str">
        <f t="shared" si="20"/>
        <v>OK</v>
      </c>
      <c r="J81" s="184">
        <v>235410</v>
      </c>
      <c r="K81" s="185">
        <f t="shared" si="21"/>
        <v>706230</v>
      </c>
      <c r="L81" s="156" t="str">
        <f t="shared" si="22"/>
        <v>OK</v>
      </c>
      <c r="M81" s="184">
        <v>238323</v>
      </c>
      <c r="N81" s="185">
        <f t="shared" si="23"/>
        <v>714969</v>
      </c>
      <c r="O81" s="156" t="str">
        <f t="shared" si="24"/>
        <v>OK</v>
      </c>
      <c r="P81" s="184"/>
      <c r="Q81" s="185">
        <f t="shared" si="25"/>
        <v>0</v>
      </c>
      <c r="R81" s="156" t="str">
        <f t="shared" si="26"/>
        <v>OK</v>
      </c>
      <c r="S81" s="184">
        <v>239723</v>
      </c>
      <c r="T81" s="185">
        <f t="shared" si="27"/>
        <v>719169</v>
      </c>
      <c r="U81" s="156" t="str">
        <f t="shared" si="28"/>
        <v>OK</v>
      </c>
    </row>
    <row r="82" spans="1:21" ht="25.5" x14ac:dyDescent="0.25">
      <c r="A82" s="181">
        <v>7.02</v>
      </c>
      <c r="B82" s="182" t="s">
        <v>277</v>
      </c>
      <c r="C82" s="181" t="s">
        <v>4</v>
      </c>
      <c r="D82" s="183">
        <v>4</v>
      </c>
      <c r="E82" s="184">
        <v>121913</v>
      </c>
      <c r="F82" s="185">
        <f t="shared" si="29"/>
        <v>487652</v>
      </c>
      <c r="G82" s="184">
        <v>120816</v>
      </c>
      <c r="H82" s="185">
        <f t="shared" si="19"/>
        <v>483264</v>
      </c>
      <c r="I82" s="156" t="str">
        <f t="shared" si="20"/>
        <v>OK</v>
      </c>
      <c r="J82" s="184">
        <v>119720</v>
      </c>
      <c r="K82" s="185">
        <f t="shared" si="21"/>
        <v>478880</v>
      </c>
      <c r="L82" s="156" t="str">
        <f t="shared" si="22"/>
        <v>OK</v>
      </c>
      <c r="M82" s="184">
        <v>121201</v>
      </c>
      <c r="N82" s="185">
        <f t="shared" si="23"/>
        <v>484804</v>
      </c>
      <c r="O82" s="156" t="str">
        <f t="shared" si="24"/>
        <v>OK</v>
      </c>
      <c r="P82" s="184"/>
      <c r="Q82" s="185">
        <f t="shared" si="25"/>
        <v>0</v>
      </c>
      <c r="R82" s="156" t="str">
        <f t="shared" si="26"/>
        <v>OK</v>
      </c>
      <c r="S82" s="184">
        <v>121913</v>
      </c>
      <c r="T82" s="185">
        <f t="shared" si="27"/>
        <v>487652</v>
      </c>
      <c r="U82" s="156" t="str">
        <f t="shared" si="28"/>
        <v>OK</v>
      </c>
    </row>
    <row r="83" spans="1:21" ht="15" x14ac:dyDescent="0.25">
      <c r="A83" s="181">
        <v>7.03</v>
      </c>
      <c r="B83" s="182" t="s">
        <v>278</v>
      </c>
      <c r="C83" s="181" t="s">
        <v>156</v>
      </c>
      <c r="D83" s="183">
        <v>9</v>
      </c>
      <c r="E83" s="184">
        <v>27010</v>
      </c>
      <c r="F83" s="185">
        <f t="shared" si="29"/>
        <v>243090</v>
      </c>
      <c r="G83" s="184">
        <v>26767</v>
      </c>
      <c r="H83" s="185">
        <f t="shared" si="19"/>
        <v>240903</v>
      </c>
      <c r="I83" s="156" t="str">
        <f t="shared" si="20"/>
        <v>OK</v>
      </c>
      <c r="J83" s="184">
        <v>26520</v>
      </c>
      <c r="K83" s="185">
        <f t="shared" si="21"/>
        <v>238680</v>
      </c>
      <c r="L83" s="156" t="str">
        <f t="shared" si="22"/>
        <v>OK</v>
      </c>
      <c r="M83" s="184">
        <v>26852</v>
      </c>
      <c r="N83" s="185">
        <f t="shared" si="23"/>
        <v>241668</v>
      </c>
      <c r="O83" s="156" t="str">
        <f t="shared" si="24"/>
        <v>OK</v>
      </c>
      <c r="P83" s="184"/>
      <c r="Q83" s="185">
        <f t="shared" si="25"/>
        <v>0</v>
      </c>
      <c r="R83" s="156" t="str">
        <f t="shared" si="26"/>
        <v>OK</v>
      </c>
      <c r="S83" s="184">
        <v>27010</v>
      </c>
      <c r="T83" s="185">
        <f t="shared" si="27"/>
        <v>243090</v>
      </c>
      <c r="U83" s="156" t="str">
        <f t="shared" si="28"/>
        <v>OK</v>
      </c>
    </row>
    <row r="84" spans="1:21" ht="25.5" x14ac:dyDescent="0.25">
      <c r="A84" s="181">
        <v>7.04</v>
      </c>
      <c r="B84" s="182" t="s">
        <v>279</v>
      </c>
      <c r="C84" s="181" t="s">
        <v>156</v>
      </c>
      <c r="D84" s="183">
        <v>18</v>
      </c>
      <c r="E84" s="184">
        <v>35191</v>
      </c>
      <c r="F84" s="185">
        <f t="shared" si="29"/>
        <v>633438</v>
      </c>
      <c r="G84" s="184">
        <v>34874</v>
      </c>
      <c r="H84" s="185">
        <f t="shared" si="19"/>
        <v>627732</v>
      </c>
      <c r="I84" s="156" t="str">
        <f t="shared" si="20"/>
        <v>OK</v>
      </c>
      <c r="J84" s="184">
        <v>34560</v>
      </c>
      <c r="K84" s="185">
        <f t="shared" si="21"/>
        <v>622080</v>
      </c>
      <c r="L84" s="156" t="str">
        <f t="shared" si="22"/>
        <v>OK</v>
      </c>
      <c r="M84" s="184">
        <v>34986</v>
      </c>
      <c r="N84" s="185">
        <f t="shared" si="23"/>
        <v>629748</v>
      </c>
      <c r="O84" s="156" t="str">
        <f t="shared" si="24"/>
        <v>OK</v>
      </c>
      <c r="P84" s="184"/>
      <c r="Q84" s="185">
        <f t="shared" si="25"/>
        <v>0</v>
      </c>
      <c r="R84" s="156" t="str">
        <f t="shared" si="26"/>
        <v>OK</v>
      </c>
      <c r="S84" s="184">
        <v>35191</v>
      </c>
      <c r="T84" s="185">
        <f t="shared" si="27"/>
        <v>633438</v>
      </c>
      <c r="U84" s="156" t="str">
        <f t="shared" si="28"/>
        <v>OK</v>
      </c>
    </row>
    <row r="85" spans="1:21" ht="15" x14ac:dyDescent="0.25">
      <c r="A85" s="181">
        <v>7.05</v>
      </c>
      <c r="B85" s="182" t="s">
        <v>280</v>
      </c>
      <c r="C85" s="181" t="s">
        <v>4</v>
      </c>
      <c r="D85" s="183">
        <v>1</v>
      </c>
      <c r="E85" s="184">
        <v>337898</v>
      </c>
      <c r="F85" s="185">
        <f t="shared" si="29"/>
        <v>337898</v>
      </c>
      <c r="G85" s="184">
        <v>334857</v>
      </c>
      <c r="H85" s="185">
        <f t="shared" si="19"/>
        <v>334857</v>
      </c>
      <c r="I85" s="156" t="str">
        <f t="shared" si="20"/>
        <v>OK</v>
      </c>
      <c r="J85" s="184">
        <v>331820</v>
      </c>
      <c r="K85" s="185">
        <f t="shared" si="21"/>
        <v>331820</v>
      </c>
      <c r="L85" s="156" t="str">
        <f t="shared" si="22"/>
        <v>OK</v>
      </c>
      <c r="M85" s="184">
        <v>335925</v>
      </c>
      <c r="N85" s="185">
        <f t="shared" si="23"/>
        <v>335925</v>
      </c>
      <c r="O85" s="156" t="str">
        <f t="shared" si="24"/>
        <v>OK</v>
      </c>
      <c r="P85" s="184"/>
      <c r="Q85" s="185">
        <f t="shared" si="25"/>
        <v>0</v>
      </c>
      <c r="R85" s="156" t="str">
        <f t="shared" si="26"/>
        <v>OK</v>
      </c>
      <c r="S85" s="184">
        <v>337898</v>
      </c>
      <c r="T85" s="185">
        <f t="shared" si="27"/>
        <v>337898</v>
      </c>
      <c r="U85" s="156" t="str">
        <f t="shared" si="28"/>
        <v>OK</v>
      </c>
    </row>
    <row r="86" spans="1:21" ht="15" x14ac:dyDescent="0.25">
      <c r="A86" s="181">
        <v>7.06</v>
      </c>
      <c r="B86" s="182" t="s">
        <v>281</v>
      </c>
      <c r="C86" s="181" t="s">
        <v>4</v>
      </c>
      <c r="D86" s="183">
        <v>1</v>
      </c>
      <c r="E86" s="184">
        <v>121913</v>
      </c>
      <c r="F86" s="185">
        <f t="shared" si="29"/>
        <v>121913</v>
      </c>
      <c r="G86" s="184">
        <v>120816</v>
      </c>
      <c r="H86" s="185">
        <f t="shared" si="19"/>
        <v>120816</v>
      </c>
      <c r="I86" s="156" t="str">
        <f t="shared" si="20"/>
        <v>OK</v>
      </c>
      <c r="J86" s="184">
        <v>119720</v>
      </c>
      <c r="K86" s="185">
        <f t="shared" si="21"/>
        <v>119720</v>
      </c>
      <c r="L86" s="156" t="str">
        <f t="shared" si="22"/>
        <v>OK</v>
      </c>
      <c r="M86" s="184">
        <v>121201</v>
      </c>
      <c r="N86" s="185">
        <f t="shared" si="23"/>
        <v>121201</v>
      </c>
      <c r="O86" s="156" t="str">
        <f t="shared" si="24"/>
        <v>OK</v>
      </c>
      <c r="P86" s="184"/>
      <c r="Q86" s="185">
        <f t="shared" si="25"/>
        <v>0</v>
      </c>
      <c r="R86" s="156" t="str">
        <f t="shared" si="26"/>
        <v>OK</v>
      </c>
      <c r="S86" s="184">
        <v>121913</v>
      </c>
      <c r="T86" s="185">
        <f t="shared" si="27"/>
        <v>121913</v>
      </c>
      <c r="U86" s="156" t="str">
        <f t="shared" si="28"/>
        <v>OK</v>
      </c>
    </row>
    <row r="87" spans="1:21" ht="15" x14ac:dyDescent="0.25">
      <c r="A87" s="181">
        <v>7.07</v>
      </c>
      <c r="B87" s="182" t="s">
        <v>282</v>
      </c>
      <c r="C87" s="181" t="s">
        <v>4</v>
      </c>
      <c r="D87" s="183">
        <v>2</v>
      </c>
      <c r="E87" s="184">
        <v>72825</v>
      </c>
      <c r="F87" s="185">
        <f t="shared" si="29"/>
        <v>145650</v>
      </c>
      <c r="G87" s="184">
        <v>72170</v>
      </c>
      <c r="H87" s="185">
        <f t="shared" si="19"/>
        <v>144340</v>
      </c>
      <c r="I87" s="156" t="str">
        <f t="shared" si="20"/>
        <v>OK</v>
      </c>
      <c r="J87" s="184">
        <v>71510</v>
      </c>
      <c r="K87" s="185">
        <f t="shared" si="21"/>
        <v>143020</v>
      </c>
      <c r="L87" s="156" t="str">
        <f t="shared" si="22"/>
        <v>OK</v>
      </c>
      <c r="M87" s="184">
        <v>72400</v>
      </c>
      <c r="N87" s="185">
        <f t="shared" si="23"/>
        <v>144800</v>
      </c>
      <c r="O87" s="156" t="str">
        <f t="shared" si="24"/>
        <v>OK</v>
      </c>
      <c r="P87" s="184"/>
      <c r="Q87" s="185">
        <f t="shared" si="25"/>
        <v>0</v>
      </c>
      <c r="R87" s="156" t="str">
        <f t="shared" si="26"/>
        <v>OK</v>
      </c>
      <c r="S87" s="184">
        <v>72825</v>
      </c>
      <c r="T87" s="185">
        <f t="shared" si="27"/>
        <v>145650</v>
      </c>
      <c r="U87" s="156" t="str">
        <f t="shared" si="28"/>
        <v>OK</v>
      </c>
    </row>
    <row r="88" spans="1:21" ht="15" x14ac:dyDescent="0.25">
      <c r="A88" s="181">
        <v>7.08</v>
      </c>
      <c r="B88" s="182" t="s">
        <v>283</v>
      </c>
      <c r="C88" s="181" t="s">
        <v>4</v>
      </c>
      <c r="D88" s="183">
        <v>1</v>
      </c>
      <c r="E88" s="184">
        <v>174273</v>
      </c>
      <c r="F88" s="185">
        <f t="shared" si="29"/>
        <v>174273</v>
      </c>
      <c r="G88" s="184">
        <v>172705</v>
      </c>
      <c r="H88" s="185">
        <f t="shared" si="19"/>
        <v>172705</v>
      </c>
      <c r="I88" s="156" t="str">
        <f t="shared" si="20"/>
        <v>OK</v>
      </c>
      <c r="J88" s="184">
        <v>171140</v>
      </c>
      <c r="K88" s="185">
        <f t="shared" si="21"/>
        <v>171140</v>
      </c>
      <c r="L88" s="156" t="str">
        <f t="shared" si="22"/>
        <v>OK</v>
      </c>
      <c r="M88" s="184">
        <v>173256</v>
      </c>
      <c r="N88" s="185">
        <f t="shared" si="23"/>
        <v>173256</v>
      </c>
      <c r="O88" s="156" t="str">
        <f t="shared" si="24"/>
        <v>OK</v>
      </c>
      <c r="P88" s="184"/>
      <c r="Q88" s="185">
        <f t="shared" si="25"/>
        <v>0</v>
      </c>
      <c r="R88" s="156" t="str">
        <f t="shared" si="26"/>
        <v>OK</v>
      </c>
      <c r="S88" s="184">
        <v>174273</v>
      </c>
      <c r="T88" s="185">
        <f t="shared" si="27"/>
        <v>174273</v>
      </c>
      <c r="U88" s="156" t="str">
        <f t="shared" si="28"/>
        <v>OK</v>
      </c>
    </row>
    <row r="89" spans="1:21" ht="15" x14ac:dyDescent="0.25">
      <c r="A89" s="181">
        <v>7.09</v>
      </c>
      <c r="B89" s="182" t="s">
        <v>284</v>
      </c>
      <c r="C89" s="181" t="s">
        <v>4</v>
      </c>
      <c r="D89" s="183">
        <v>2</v>
      </c>
      <c r="E89" s="184">
        <v>632423</v>
      </c>
      <c r="F89" s="185">
        <f t="shared" si="29"/>
        <v>1264846</v>
      </c>
      <c r="G89" s="184">
        <v>626731</v>
      </c>
      <c r="H89" s="185">
        <f t="shared" si="19"/>
        <v>1253462</v>
      </c>
      <c r="I89" s="156" t="str">
        <f t="shared" si="20"/>
        <v>OK</v>
      </c>
      <c r="J89" s="184">
        <v>621040</v>
      </c>
      <c r="K89" s="185">
        <f t="shared" si="21"/>
        <v>1242080</v>
      </c>
      <c r="L89" s="156" t="str">
        <f t="shared" si="22"/>
        <v>OK</v>
      </c>
      <c r="M89" s="184">
        <v>628731</v>
      </c>
      <c r="N89" s="185">
        <f t="shared" si="23"/>
        <v>1257462</v>
      </c>
      <c r="O89" s="156" t="str">
        <f t="shared" si="24"/>
        <v>OK</v>
      </c>
      <c r="P89" s="184"/>
      <c r="Q89" s="185">
        <f t="shared" si="25"/>
        <v>0</v>
      </c>
      <c r="R89" s="156" t="str">
        <f t="shared" si="26"/>
        <v>OK</v>
      </c>
      <c r="S89" s="184">
        <v>632423</v>
      </c>
      <c r="T89" s="185">
        <f t="shared" si="27"/>
        <v>1264846</v>
      </c>
      <c r="U89" s="156" t="str">
        <f t="shared" si="28"/>
        <v>OK</v>
      </c>
    </row>
    <row r="90" spans="1:21" ht="15" x14ac:dyDescent="0.25">
      <c r="A90" s="181">
        <v>7.1</v>
      </c>
      <c r="B90" s="182" t="s">
        <v>285</v>
      </c>
      <c r="C90" s="181" t="s">
        <v>4</v>
      </c>
      <c r="D90" s="183">
        <v>2</v>
      </c>
      <c r="E90" s="184">
        <v>75443</v>
      </c>
      <c r="F90" s="185">
        <f t="shared" si="29"/>
        <v>150886</v>
      </c>
      <c r="G90" s="184">
        <v>74764</v>
      </c>
      <c r="H90" s="185">
        <f t="shared" si="19"/>
        <v>149528</v>
      </c>
      <c r="I90" s="156" t="str">
        <f t="shared" si="20"/>
        <v>OK</v>
      </c>
      <c r="J90" s="184">
        <v>74090</v>
      </c>
      <c r="K90" s="185">
        <f t="shared" si="21"/>
        <v>148180</v>
      </c>
      <c r="L90" s="156" t="str">
        <f t="shared" si="22"/>
        <v>OK</v>
      </c>
      <c r="M90" s="184">
        <v>75003</v>
      </c>
      <c r="N90" s="185">
        <f t="shared" si="23"/>
        <v>150006</v>
      </c>
      <c r="O90" s="156" t="str">
        <f t="shared" si="24"/>
        <v>OK</v>
      </c>
      <c r="P90" s="184"/>
      <c r="Q90" s="185">
        <f t="shared" si="25"/>
        <v>0</v>
      </c>
      <c r="R90" s="156" t="str">
        <f t="shared" si="26"/>
        <v>OK</v>
      </c>
      <c r="S90" s="184">
        <v>75443</v>
      </c>
      <c r="T90" s="185">
        <f t="shared" si="27"/>
        <v>150886</v>
      </c>
      <c r="U90" s="156" t="str">
        <f t="shared" si="28"/>
        <v>OK</v>
      </c>
    </row>
    <row r="91" spans="1:21" ht="15" x14ac:dyDescent="0.25">
      <c r="A91" s="181">
        <v>7.1100000000000101</v>
      </c>
      <c r="B91" s="182" t="s">
        <v>286</v>
      </c>
      <c r="C91" s="181" t="s">
        <v>4</v>
      </c>
      <c r="D91" s="183">
        <v>2</v>
      </c>
      <c r="E91" s="184">
        <v>2432298</v>
      </c>
      <c r="F91" s="185">
        <f t="shared" si="29"/>
        <v>4864596</v>
      </c>
      <c r="G91" s="184">
        <v>2410407</v>
      </c>
      <c r="H91" s="185">
        <f t="shared" si="19"/>
        <v>4820814</v>
      </c>
      <c r="I91" s="156" t="str">
        <f t="shared" si="20"/>
        <v>OK</v>
      </c>
      <c r="J91" s="184">
        <v>2388520</v>
      </c>
      <c r="K91" s="185">
        <f t="shared" si="21"/>
        <v>4777040</v>
      </c>
      <c r="L91" s="156" t="str">
        <f t="shared" si="22"/>
        <v>OK</v>
      </c>
      <c r="M91" s="184">
        <v>2418097</v>
      </c>
      <c r="N91" s="185">
        <f t="shared" si="23"/>
        <v>4836194</v>
      </c>
      <c r="O91" s="156" t="str">
        <f t="shared" si="24"/>
        <v>OK</v>
      </c>
      <c r="P91" s="184"/>
      <c r="Q91" s="185">
        <f t="shared" si="25"/>
        <v>0</v>
      </c>
      <c r="R91" s="156" t="str">
        <f t="shared" si="26"/>
        <v>OK</v>
      </c>
      <c r="S91" s="184">
        <v>2200000</v>
      </c>
      <c r="T91" s="185">
        <f t="shared" si="27"/>
        <v>4400000</v>
      </c>
      <c r="U91" s="156" t="str">
        <f t="shared" si="28"/>
        <v>OK</v>
      </c>
    </row>
    <row r="92" spans="1:21" ht="25.5" x14ac:dyDescent="0.25">
      <c r="A92" s="181">
        <v>7.1200000000000099</v>
      </c>
      <c r="B92" s="182" t="s">
        <v>287</v>
      </c>
      <c r="C92" s="181" t="s">
        <v>4</v>
      </c>
      <c r="D92" s="183">
        <v>2</v>
      </c>
      <c r="E92" s="184">
        <v>121913</v>
      </c>
      <c r="F92" s="185">
        <f t="shared" si="29"/>
        <v>243826</v>
      </c>
      <c r="G92" s="184">
        <v>120816</v>
      </c>
      <c r="H92" s="185">
        <f t="shared" si="19"/>
        <v>241632</v>
      </c>
      <c r="I92" s="156" t="str">
        <f t="shared" si="20"/>
        <v>OK</v>
      </c>
      <c r="J92" s="184">
        <v>119720</v>
      </c>
      <c r="K92" s="185">
        <f t="shared" si="21"/>
        <v>239440</v>
      </c>
      <c r="L92" s="156" t="str">
        <f t="shared" si="22"/>
        <v>OK</v>
      </c>
      <c r="M92" s="184">
        <v>121201</v>
      </c>
      <c r="N92" s="185">
        <f t="shared" si="23"/>
        <v>242402</v>
      </c>
      <c r="O92" s="156" t="str">
        <f t="shared" si="24"/>
        <v>OK</v>
      </c>
      <c r="P92" s="184"/>
      <c r="Q92" s="185">
        <f t="shared" si="25"/>
        <v>0</v>
      </c>
      <c r="R92" s="156" t="str">
        <f t="shared" si="26"/>
        <v>OK</v>
      </c>
      <c r="S92" s="184">
        <v>121913</v>
      </c>
      <c r="T92" s="185">
        <f t="shared" si="27"/>
        <v>243826</v>
      </c>
      <c r="U92" s="156" t="str">
        <f t="shared" si="28"/>
        <v>OK</v>
      </c>
    </row>
    <row r="93" spans="1:21" ht="15" x14ac:dyDescent="0.25">
      <c r="A93" s="181">
        <v>7.1300000000000097</v>
      </c>
      <c r="B93" s="182" t="s">
        <v>288</v>
      </c>
      <c r="C93" s="181" t="s">
        <v>4</v>
      </c>
      <c r="D93" s="183">
        <v>2</v>
      </c>
      <c r="E93" s="184">
        <v>1561813</v>
      </c>
      <c r="F93" s="185">
        <f t="shared" si="29"/>
        <v>3123626</v>
      </c>
      <c r="G93" s="184">
        <v>1547757</v>
      </c>
      <c r="H93" s="185">
        <f t="shared" si="19"/>
        <v>3095514</v>
      </c>
      <c r="I93" s="156" t="str">
        <f t="shared" si="20"/>
        <v>OK</v>
      </c>
      <c r="J93" s="184">
        <v>1533700</v>
      </c>
      <c r="K93" s="185">
        <f t="shared" si="21"/>
        <v>3067400</v>
      </c>
      <c r="L93" s="156" t="str">
        <f t="shared" si="22"/>
        <v>OK</v>
      </c>
      <c r="M93" s="184">
        <v>1552695</v>
      </c>
      <c r="N93" s="185">
        <f t="shared" si="23"/>
        <v>3105390</v>
      </c>
      <c r="O93" s="156" t="str">
        <f t="shared" si="24"/>
        <v>OK</v>
      </c>
      <c r="P93" s="184"/>
      <c r="Q93" s="185">
        <f t="shared" si="25"/>
        <v>0</v>
      </c>
      <c r="R93" s="156" t="str">
        <f t="shared" si="26"/>
        <v>OK</v>
      </c>
      <c r="S93" s="184">
        <v>1500000</v>
      </c>
      <c r="T93" s="185">
        <f t="shared" si="27"/>
        <v>3000000</v>
      </c>
      <c r="U93" s="156" t="str">
        <f t="shared" si="28"/>
        <v>OK</v>
      </c>
    </row>
    <row r="94" spans="1:21" ht="15" x14ac:dyDescent="0.25">
      <c r="A94" s="181">
        <v>7.1400000000000103</v>
      </c>
      <c r="B94" s="182" t="s">
        <v>289</v>
      </c>
      <c r="C94" s="181" t="s">
        <v>4</v>
      </c>
      <c r="D94" s="183">
        <v>2</v>
      </c>
      <c r="E94" s="184">
        <v>95733</v>
      </c>
      <c r="F94" s="185">
        <f t="shared" si="29"/>
        <v>191466</v>
      </c>
      <c r="G94" s="184">
        <v>94871</v>
      </c>
      <c r="H94" s="185">
        <f t="shared" si="19"/>
        <v>189742</v>
      </c>
      <c r="I94" s="156" t="str">
        <f t="shared" si="20"/>
        <v>OK</v>
      </c>
      <c r="J94" s="184">
        <v>94010</v>
      </c>
      <c r="K94" s="185">
        <f t="shared" si="21"/>
        <v>188020</v>
      </c>
      <c r="L94" s="156" t="str">
        <f t="shared" si="22"/>
        <v>OK</v>
      </c>
      <c r="M94" s="184">
        <v>95174</v>
      </c>
      <c r="N94" s="185">
        <f t="shared" si="23"/>
        <v>190348</v>
      </c>
      <c r="O94" s="156" t="str">
        <f t="shared" si="24"/>
        <v>OK</v>
      </c>
      <c r="P94" s="184"/>
      <c r="Q94" s="185">
        <f t="shared" si="25"/>
        <v>0</v>
      </c>
      <c r="R94" s="156" t="str">
        <f t="shared" si="26"/>
        <v>OK</v>
      </c>
      <c r="S94" s="184">
        <v>95000</v>
      </c>
      <c r="T94" s="185">
        <f t="shared" si="27"/>
        <v>190000</v>
      </c>
      <c r="U94" s="156" t="str">
        <f t="shared" si="28"/>
        <v>OK</v>
      </c>
    </row>
    <row r="95" spans="1:21" ht="25.5" x14ac:dyDescent="0.25">
      <c r="A95" s="181">
        <v>7.1500000000000101</v>
      </c>
      <c r="B95" s="182" t="s">
        <v>290</v>
      </c>
      <c r="C95" s="181" t="s">
        <v>156</v>
      </c>
      <c r="D95" s="183">
        <v>18</v>
      </c>
      <c r="E95" s="184">
        <v>63662</v>
      </c>
      <c r="F95" s="185">
        <f t="shared" si="29"/>
        <v>1145916</v>
      </c>
      <c r="G95" s="184">
        <v>63089</v>
      </c>
      <c r="H95" s="185">
        <f t="shared" si="19"/>
        <v>1135602</v>
      </c>
      <c r="I95" s="156" t="str">
        <f t="shared" si="20"/>
        <v>OK</v>
      </c>
      <c r="J95" s="184">
        <v>62520</v>
      </c>
      <c r="K95" s="185">
        <f t="shared" si="21"/>
        <v>1125360</v>
      </c>
      <c r="L95" s="156" t="str">
        <f t="shared" si="22"/>
        <v>OK</v>
      </c>
      <c r="M95" s="184">
        <v>63290</v>
      </c>
      <c r="N95" s="185">
        <f t="shared" si="23"/>
        <v>1139220</v>
      </c>
      <c r="O95" s="156" t="str">
        <f t="shared" si="24"/>
        <v>OK</v>
      </c>
      <c r="P95" s="184"/>
      <c r="Q95" s="185">
        <f t="shared" si="25"/>
        <v>0</v>
      </c>
      <c r="R95" s="156" t="str">
        <f t="shared" si="26"/>
        <v>OK</v>
      </c>
      <c r="S95" s="184">
        <v>63600</v>
      </c>
      <c r="T95" s="185">
        <f t="shared" si="27"/>
        <v>1144800</v>
      </c>
      <c r="U95" s="156" t="str">
        <f t="shared" si="28"/>
        <v>OK</v>
      </c>
    </row>
    <row r="96" spans="1:21" ht="89.25" x14ac:dyDescent="0.25">
      <c r="A96" s="181">
        <v>7.1600000000000099</v>
      </c>
      <c r="B96" s="182" t="s">
        <v>291</v>
      </c>
      <c r="C96" s="181" t="s">
        <v>156</v>
      </c>
      <c r="D96" s="183">
        <v>24</v>
      </c>
      <c r="E96" s="184">
        <v>249564</v>
      </c>
      <c r="F96" s="185">
        <f t="shared" si="29"/>
        <v>5989536</v>
      </c>
      <c r="G96" s="184">
        <v>247318</v>
      </c>
      <c r="H96" s="185">
        <f t="shared" si="19"/>
        <v>5935632</v>
      </c>
      <c r="I96" s="156" t="str">
        <f t="shared" si="20"/>
        <v>OK</v>
      </c>
      <c r="J96" s="184">
        <v>245070</v>
      </c>
      <c r="K96" s="185">
        <f t="shared" si="21"/>
        <v>5881680</v>
      </c>
      <c r="L96" s="156" t="str">
        <f t="shared" si="22"/>
        <v>OK</v>
      </c>
      <c r="M96" s="184">
        <v>248107</v>
      </c>
      <c r="N96" s="185">
        <f t="shared" si="23"/>
        <v>5954568</v>
      </c>
      <c r="O96" s="156" t="str">
        <f t="shared" si="24"/>
        <v>OK</v>
      </c>
      <c r="P96" s="184"/>
      <c r="Q96" s="185">
        <f t="shared" si="25"/>
        <v>0</v>
      </c>
      <c r="R96" s="156" t="str">
        <f t="shared" si="26"/>
        <v>OK</v>
      </c>
      <c r="S96" s="184">
        <v>248000</v>
      </c>
      <c r="T96" s="185">
        <f t="shared" si="27"/>
        <v>5952000</v>
      </c>
      <c r="U96" s="156" t="str">
        <f t="shared" si="28"/>
        <v>OK</v>
      </c>
    </row>
    <row r="97" spans="1:22" ht="15" x14ac:dyDescent="0.25">
      <c r="A97" s="181"/>
      <c r="B97" s="182"/>
      <c r="C97" s="181"/>
      <c r="D97" s="183"/>
      <c r="E97" s="184"/>
      <c r="F97" s="185"/>
      <c r="G97" s="184"/>
      <c r="H97" s="185"/>
      <c r="I97" s="156"/>
      <c r="J97" s="184"/>
      <c r="K97" s="185"/>
      <c r="L97" s="156"/>
      <c r="M97" s="184"/>
      <c r="N97" s="185"/>
      <c r="O97" s="156"/>
      <c r="P97" s="184"/>
      <c r="Q97" s="185"/>
      <c r="R97" s="156"/>
      <c r="S97" s="184"/>
      <c r="T97" s="185"/>
      <c r="U97" s="156"/>
    </row>
    <row r="98" spans="1:22" x14ac:dyDescent="0.25">
      <c r="A98" s="151"/>
      <c r="B98" s="150" t="s">
        <v>36</v>
      </c>
      <c r="C98" s="151"/>
      <c r="D98" s="151"/>
      <c r="E98" s="155"/>
      <c r="F98" s="158">
        <f>SUM(F9:F97)</f>
        <v>270628973</v>
      </c>
      <c r="G98" s="155"/>
      <c r="H98" s="158">
        <f>SUM(H9:H97)</f>
        <v>268193381</v>
      </c>
      <c r="I98" s="151"/>
      <c r="J98" s="155"/>
      <c r="K98" s="158">
        <f>SUM(K9:K97)</f>
        <v>265756129</v>
      </c>
      <c r="L98" s="151"/>
      <c r="M98" s="155"/>
      <c r="N98" s="158">
        <f>SUM(N9:N97)</f>
        <v>269048944</v>
      </c>
      <c r="O98" s="151"/>
      <c r="P98" s="155"/>
      <c r="Q98" s="158">
        <f>SUM(Q9:Q97)</f>
        <v>0</v>
      </c>
      <c r="R98" s="151"/>
      <c r="S98" s="155"/>
      <c r="T98" s="158">
        <f>SUM(T9:T97)</f>
        <v>268684175</v>
      </c>
      <c r="U98" s="151"/>
      <c r="V98" s="7"/>
    </row>
    <row r="99" spans="1:22" x14ac:dyDescent="0.25">
      <c r="A99" s="151"/>
      <c r="B99" s="159" t="s">
        <v>77</v>
      </c>
      <c r="C99" s="160">
        <v>0.17</v>
      </c>
      <c r="D99" s="151"/>
      <c r="E99" s="155"/>
      <c r="F99" s="155">
        <f>ROUND(F$98*$C99,0)</f>
        <v>46006925</v>
      </c>
      <c r="G99" s="161">
        <v>0.17</v>
      </c>
      <c r="H99" s="155">
        <f>ROUND(H$98*G99,0)</f>
        <v>45592875</v>
      </c>
      <c r="I99" s="151"/>
      <c r="J99" s="161">
        <v>0.17</v>
      </c>
      <c r="K99" s="155">
        <f>ROUND(K$98*J99,0)</f>
        <v>45178542</v>
      </c>
      <c r="L99" s="151"/>
      <c r="M99" s="161">
        <v>0.17</v>
      </c>
      <c r="N99" s="155">
        <f>ROUND(N$98*M99,0)</f>
        <v>45738320</v>
      </c>
      <c r="O99" s="151"/>
      <c r="P99" s="161">
        <v>0.17</v>
      </c>
      <c r="Q99" s="155">
        <f>ROUND(Q$98*P99,0)</f>
        <v>0</v>
      </c>
      <c r="R99" s="151"/>
      <c r="S99" s="161">
        <v>0.18</v>
      </c>
      <c r="T99" s="155">
        <f>ROUND(T$98*S99,0)</f>
        <v>48363152</v>
      </c>
      <c r="U99" s="151"/>
      <c r="V99" s="7"/>
    </row>
    <row r="100" spans="1:22" x14ac:dyDescent="0.25">
      <c r="A100" s="151"/>
      <c r="B100" s="159" t="s">
        <v>37</v>
      </c>
      <c r="C100" s="160">
        <v>0.05</v>
      </c>
      <c r="D100" s="151"/>
      <c r="E100" s="155"/>
      <c r="F100" s="155">
        <f t="shared" ref="F100:F101" si="30">ROUND(F$98*$C100,0)</f>
        <v>13531449</v>
      </c>
      <c r="G100" s="161">
        <v>0.05</v>
      </c>
      <c r="H100" s="155">
        <f>ROUND(H$98*G100,0)</f>
        <v>13409669</v>
      </c>
      <c r="I100" s="151"/>
      <c r="J100" s="161">
        <v>0.05</v>
      </c>
      <c r="K100" s="155">
        <f>ROUND(K$98*J100,0)</f>
        <v>13287806</v>
      </c>
      <c r="L100" s="151"/>
      <c r="M100" s="161">
        <v>0.05</v>
      </c>
      <c r="N100" s="155">
        <f>ROUND(N$98*M100,0)</f>
        <v>13452447</v>
      </c>
      <c r="O100" s="151"/>
      <c r="P100" s="161">
        <v>0.05</v>
      </c>
      <c r="Q100" s="155">
        <f>ROUND(Q$98*P100,0)</f>
        <v>0</v>
      </c>
      <c r="R100" s="151"/>
      <c r="S100" s="161">
        <v>0.05</v>
      </c>
      <c r="T100" s="155">
        <f>ROUND(T$98*S100,0)</f>
        <v>13434209</v>
      </c>
      <c r="U100" s="151"/>
      <c r="V100" s="7"/>
    </row>
    <row r="101" spans="1:22" x14ac:dyDescent="0.25">
      <c r="A101" s="151"/>
      <c r="B101" s="159" t="s">
        <v>78</v>
      </c>
      <c r="C101" s="160">
        <v>0.03</v>
      </c>
      <c r="D101" s="151"/>
      <c r="E101" s="155"/>
      <c r="F101" s="155">
        <f t="shared" si="30"/>
        <v>8118869</v>
      </c>
      <c r="G101" s="161">
        <v>0.03</v>
      </c>
      <c r="H101" s="155">
        <f>ROUND(H$98*G101,0)</f>
        <v>8045801</v>
      </c>
      <c r="I101" s="151"/>
      <c r="J101" s="161">
        <v>0.03</v>
      </c>
      <c r="K101" s="155">
        <f>ROUND(K$98*J101,0)</f>
        <v>7972684</v>
      </c>
      <c r="L101" s="151"/>
      <c r="M101" s="161">
        <v>0.03</v>
      </c>
      <c r="N101" s="155">
        <f>ROUND(N$98*M101,0)</f>
        <v>8071468</v>
      </c>
      <c r="O101" s="151"/>
      <c r="P101" s="161">
        <v>0.03</v>
      </c>
      <c r="Q101" s="155">
        <f>ROUND(Q$98*P101,0)</f>
        <v>0</v>
      </c>
      <c r="R101" s="151"/>
      <c r="S101" s="161">
        <v>0.02</v>
      </c>
      <c r="T101" s="155">
        <f>ROUND(T$98*S101,0)</f>
        <v>5373684</v>
      </c>
      <c r="U101" s="151"/>
      <c r="V101" s="7"/>
    </row>
    <row r="102" spans="1:22" x14ac:dyDescent="0.25">
      <c r="A102" s="151"/>
      <c r="B102" s="162" t="s">
        <v>38</v>
      </c>
      <c r="C102" s="163">
        <f>SUM(C99:C101)</f>
        <v>0.25</v>
      </c>
      <c r="D102" s="151"/>
      <c r="E102" s="155"/>
      <c r="F102" s="158">
        <f>SUM(F99:F101)</f>
        <v>67657243</v>
      </c>
      <c r="G102" s="161">
        <f>SUM(G99:G101)</f>
        <v>0.25</v>
      </c>
      <c r="H102" s="158">
        <f>SUM(H99:H101)</f>
        <v>67048345</v>
      </c>
      <c r="I102" s="151" t="str">
        <f>+IF(G102&lt;=$C$102,"OK","NO OK")</f>
        <v>OK</v>
      </c>
      <c r="J102" s="161">
        <f>SUM(J99:J101)</f>
        <v>0.25</v>
      </c>
      <c r="K102" s="158">
        <f>SUM(K99:K101)</f>
        <v>66439032</v>
      </c>
      <c r="L102" s="151" t="str">
        <f>+IF(J102&lt;=$C$102,"OK","NO OK")</f>
        <v>OK</v>
      </c>
      <c r="M102" s="161">
        <f>SUM(M99:M101)</f>
        <v>0.25</v>
      </c>
      <c r="N102" s="158">
        <f>SUM(N99:N101)</f>
        <v>67262235</v>
      </c>
      <c r="O102" s="151" t="str">
        <f>+IF(M102&lt;=$C$102,"OK","NO OK")</f>
        <v>OK</v>
      </c>
      <c r="P102" s="161">
        <f>SUM(P99:P101)</f>
        <v>0.25</v>
      </c>
      <c r="Q102" s="158">
        <f>SUM(Q99:Q101)</f>
        <v>0</v>
      </c>
      <c r="R102" s="151" t="str">
        <f>+IF(P102&lt;=$C$102,"OK","NO OK")</f>
        <v>OK</v>
      </c>
      <c r="S102" s="161">
        <f>SUM(S99:S101)</f>
        <v>0.24999999999999997</v>
      </c>
      <c r="T102" s="158">
        <f>SUM(T99:T101)</f>
        <v>67171045</v>
      </c>
      <c r="U102" s="151" t="str">
        <f>+IF(S102&lt;=$C$102,"OK","NO OK")</f>
        <v>OK</v>
      </c>
      <c r="V102" s="7"/>
    </row>
    <row r="103" spans="1:22" x14ac:dyDescent="0.25">
      <c r="A103" s="151"/>
      <c r="B103" s="164" t="s">
        <v>39</v>
      </c>
      <c r="C103" s="165">
        <v>0.19</v>
      </c>
      <c r="D103" s="151"/>
      <c r="E103" s="155"/>
      <c r="F103" s="155">
        <f>ROUND(F100*C103,0)</f>
        <v>2570975</v>
      </c>
      <c r="G103" s="161">
        <v>0.19</v>
      </c>
      <c r="H103" s="155">
        <f>ROUND(H100*G103,0)</f>
        <v>2547837</v>
      </c>
      <c r="I103" s="151"/>
      <c r="J103" s="161">
        <v>0.19</v>
      </c>
      <c r="K103" s="155">
        <f>ROUND(K100*J103,0)</f>
        <v>2524683</v>
      </c>
      <c r="L103" s="151"/>
      <c r="M103" s="161">
        <v>0.19</v>
      </c>
      <c r="N103" s="155">
        <f>ROUND(N100*M103,0)</f>
        <v>2555965</v>
      </c>
      <c r="O103" s="151"/>
      <c r="P103" s="161">
        <v>0.19</v>
      </c>
      <c r="Q103" s="155">
        <f>ROUND(Q100*P103,0)</f>
        <v>0</v>
      </c>
      <c r="R103" s="151"/>
      <c r="S103" s="161">
        <v>0.19</v>
      </c>
      <c r="T103" s="155">
        <f>ROUND(T100*S103,0)</f>
        <v>2552500</v>
      </c>
      <c r="U103" s="151"/>
      <c r="V103" s="7"/>
    </row>
    <row r="104" spans="1:22" x14ac:dyDescent="0.25">
      <c r="A104" s="151"/>
      <c r="B104" s="166" t="s">
        <v>141</v>
      </c>
      <c r="C104" s="151"/>
      <c r="D104" s="39"/>
      <c r="E104" s="155"/>
      <c r="F104" s="158">
        <f>F98+F102+F103</f>
        <v>340857191</v>
      </c>
      <c r="G104" s="167"/>
      <c r="I104" s="151"/>
      <c r="J104" s="167"/>
      <c r="L104" s="151"/>
      <c r="M104" s="167"/>
      <c r="O104" s="151"/>
      <c r="P104" s="167"/>
      <c r="R104" s="151"/>
      <c r="S104" s="167"/>
      <c r="U104" s="151"/>
      <c r="V104" s="7"/>
    </row>
    <row r="105" spans="1:22" x14ac:dyDescent="0.25">
      <c r="A105" s="151"/>
      <c r="B105" s="151"/>
      <c r="C105" s="151"/>
      <c r="D105" s="151"/>
      <c r="E105" s="151"/>
      <c r="F105" s="151"/>
      <c r="G105" s="151"/>
      <c r="H105" s="151"/>
      <c r="I105" s="151"/>
      <c r="J105" s="151"/>
      <c r="K105" s="151"/>
      <c r="L105" s="151"/>
      <c r="M105" s="151"/>
      <c r="N105" s="151"/>
      <c r="O105" s="151"/>
      <c r="P105" s="151"/>
      <c r="Q105" s="151"/>
      <c r="R105" s="151"/>
      <c r="S105" s="151"/>
      <c r="T105" s="151"/>
      <c r="U105" s="151"/>
      <c r="V105" s="7"/>
    </row>
    <row r="106" spans="1:22" ht="15" x14ac:dyDescent="0.25">
      <c r="A106" s="151"/>
      <c r="B106" s="168" t="s">
        <v>142</v>
      </c>
      <c r="C106" s="151"/>
      <c r="D106" s="151"/>
      <c r="E106" s="151"/>
      <c r="F106" s="151"/>
      <c r="G106" s="151"/>
      <c r="H106" s="169">
        <f>H98+H102+H103</f>
        <v>337789563</v>
      </c>
      <c r="I106" s="156" t="str">
        <f>+IF(H106&lt;=$F104,"OK","NO OK")</f>
        <v>OK</v>
      </c>
      <c r="J106" s="170"/>
      <c r="K106" s="169">
        <f>K98+K102+K103</f>
        <v>334719844</v>
      </c>
      <c r="L106" s="156" t="str">
        <f>+IF(K106&lt;=$F104,"OK","NO OK")</f>
        <v>OK</v>
      </c>
      <c r="M106" s="170"/>
      <c r="N106" s="169">
        <f>N98+N102+N103</f>
        <v>338867144</v>
      </c>
      <c r="O106" s="156" t="str">
        <f>+IF(N106&lt;=$F104,"OK","NO OK")</f>
        <v>OK</v>
      </c>
      <c r="P106" s="170"/>
      <c r="Q106" s="169">
        <f>Q98+Q102+Q103</f>
        <v>0</v>
      </c>
      <c r="R106" s="156" t="str">
        <f>+IF(Q106&lt;=$F104,"OK","NO OK")</f>
        <v>OK</v>
      </c>
      <c r="S106" s="170"/>
      <c r="T106" s="169">
        <f>T98+T102+T103</f>
        <v>338407720</v>
      </c>
      <c r="U106" s="156" t="str">
        <f>+IF(T106&lt;=$F104,"OK","NO OK")</f>
        <v>OK</v>
      </c>
      <c r="V106" s="7"/>
    </row>
    <row r="107" spans="1:22" ht="15" x14ac:dyDescent="0.25">
      <c r="A107" s="170"/>
      <c r="B107" s="171" t="s">
        <v>143</v>
      </c>
      <c r="C107" s="170"/>
      <c r="D107" s="170"/>
      <c r="E107" s="170"/>
      <c r="F107" s="170"/>
      <c r="G107" s="170"/>
      <c r="H107" s="172">
        <f>+ROUND(H106/$F104,4)</f>
        <v>0.99099999999999999</v>
      </c>
      <c r="I107" s="156" t="str">
        <f>+IF(H107&gt;=95%,"OK","NO OK")</f>
        <v>OK</v>
      </c>
      <c r="J107" s="170"/>
      <c r="K107" s="172">
        <f>+ROUND(K106/$F104,4)</f>
        <v>0.98199999999999998</v>
      </c>
      <c r="L107" s="156" t="str">
        <f>+IF(K107&gt;=95%,"OK","NO OK")</f>
        <v>OK</v>
      </c>
      <c r="M107" s="170"/>
      <c r="N107" s="172">
        <f>+ROUND(N106/$F104,4)</f>
        <v>0.99419999999999997</v>
      </c>
      <c r="O107" s="156" t="str">
        <f>+IF(N107&gt;=95%,"OK","NO OK")</f>
        <v>OK</v>
      </c>
      <c r="P107" s="170"/>
      <c r="Q107" s="172">
        <f>+ROUND(Q106/$F104,4)</f>
        <v>0</v>
      </c>
      <c r="R107" s="156" t="str">
        <f>+IF(Q107&gt;=95%,"OK","NO OK")</f>
        <v>NO OK</v>
      </c>
      <c r="S107" s="170"/>
      <c r="T107" s="172">
        <f>+ROUND(T106/$F104,4)</f>
        <v>0.99280000000000002</v>
      </c>
      <c r="U107" s="156" t="str">
        <f>+IF(T107&gt;=95%,"OK","NO OK")</f>
        <v>OK</v>
      </c>
      <c r="V107" s="7"/>
    </row>
    <row r="108" spans="1:22" x14ac:dyDescent="0.25">
      <c r="A108" s="170"/>
      <c r="B108" s="171" t="s">
        <v>144</v>
      </c>
      <c r="C108" s="170"/>
      <c r="D108" s="170"/>
      <c r="E108" s="170"/>
      <c r="F108" s="170"/>
      <c r="G108" s="170"/>
      <c r="H108" s="173">
        <v>337789563</v>
      </c>
      <c r="I108" s="170"/>
      <c r="J108" s="170"/>
      <c r="K108" s="173">
        <v>334719844</v>
      </c>
      <c r="L108" s="170"/>
      <c r="M108" s="170"/>
      <c r="N108" s="173">
        <v>338867145</v>
      </c>
      <c r="O108" s="170"/>
      <c r="P108" s="170"/>
      <c r="Q108" s="173">
        <v>0</v>
      </c>
      <c r="R108" s="170"/>
      <c r="S108" s="170"/>
      <c r="T108" s="173">
        <v>338407720</v>
      </c>
      <c r="U108" s="170"/>
      <c r="V108" s="7"/>
    </row>
    <row r="109" spans="1:22" x14ac:dyDescent="0.25">
      <c r="A109" s="170"/>
      <c r="B109" s="171" t="s">
        <v>145</v>
      </c>
      <c r="C109" s="170"/>
      <c r="D109" s="170"/>
      <c r="E109" s="170"/>
      <c r="F109" s="170"/>
      <c r="G109" s="170"/>
      <c r="H109" s="173">
        <f>+ABS(H106-H108)</f>
        <v>0</v>
      </c>
      <c r="I109" s="170"/>
      <c r="J109" s="170"/>
      <c r="K109" s="173">
        <f>+ABS(K106-K108)</f>
        <v>0</v>
      </c>
      <c r="L109" s="170"/>
      <c r="M109" s="170"/>
      <c r="N109" s="173">
        <f>+ABS(N106-N108)</f>
        <v>1</v>
      </c>
      <c r="O109" s="170"/>
      <c r="P109" s="170"/>
      <c r="Q109" s="173">
        <f>+ABS(Q106-Q108)</f>
        <v>0</v>
      </c>
      <c r="R109" s="170"/>
      <c r="S109" s="170"/>
      <c r="T109" s="173">
        <f>+ABS(T106-T108)</f>
        <v>0</v>
      </c>
      <c r="U109" s="170"/>
      <c r="V109" s="7"/>
    </row>
    <row r="110" spans="1:22" ht="15" x14ac:dyDescent="0.25">
      <c r="A110" s="170"/>
      <c r="B110" s="171" t="s">
        <v>146</v>
      </c>
      <c r="C110" s="170"/>
      <c r="D110" s="170"/>
      <c r="E110" s="170"/>
      <c r="F110" s="170"/>
      <c r="G110" s="170"/>
      <c r="H110" s="174">
        <f>+H109/H108</f>
        <v>0</v>
      </c>
      <c r="I110" s="175" t="str">
        <f>+IF(H110&gt;0.1%,"NO OK","OK")</f>
        <v>OK</v>
      </c>
      <c r="J110" s="170"/>
      <c r="K110" s="174">
        <f>+K109/K108</f>
        <v>0</v>
      </c>
      <c r="L110" s="175" t="str">
        <f>+IF(K110&gt;0.1%,"NO OK","OK")</f>
        <v>OK</v>
      </c>
      <c r="M110" s="170"/>
      <c r="N110" s="174">
        <f>+N109/N108</f>
        <v>2.9510090156423988E-9</v>
      </c>
      <c r="O110" s="175" t="str">
        <f>+IF(N110&gt;0.1%,"NO OK","OK")</f>
        <v>OK</v>
      </c>
      <c r="P110" s="170"/>
      <c r="Q110" s="174" t="e">
        <f>+Q109/Q108</f>
        <v>#DIV/0!</v>
      </c>
      <c r="R110" s="175" t="e">
        <f>+IF(Q110&gt;0.1%,"NO OK","OK")</f>
        <v>#DIV/0!</v>
      </c>
      <c r="S110" s="170"/>
      <c r="T110" s="174">
        <f>+T109/T108</f>
        <v>0</v>
      </c>
      <c r="U110" s="175" t="str">
        <f>+IF(T110&gt;0.1%,"NO OK","OK")</f>
        <v>OK</v>
      </c>
      <c r="V110" s="7"/>
    </row>
    <row r="111" spans="1:22" ht="15" x14ac:dyDescent="0.25">
      <c r="A111" s="170"/>
      <c r="B111" s="171" t="s">
        <v>147</v>
      </c>
      <c r="C111" s="170"/>
      <c r="D111" s="170"/>
      <c r="E111" s="170"/>
      <c r="F111" s="170"/>
      <c r="G111" s="170"/>
      <c r="H111" s="170"/>
      <c r="I111" s="175" t="s">
        <v>89</v>
      </c>
      <c r="J111" s="170"/>
      <c r="K111" s="170"/>
      <c r="L111" s="175" t="s">
        <v>89</v>
      </c>
      <c r="M111" s="170"/>
      <c r="N111" s="170"/>
      <c r="O111" s="175" t="s">
        <v>89</v>
      </c>
      <c r="P111" s="170"/>
      <c r="Q111" s="170"/>
      <c r="R111" s="175" t="s">
        <v>89</v>
      </c>
      <c r="S111" s="170"/>
      <c r="T111" s="170"/>
      <c r="U111" s="175" t="s">
        <v>89</v>
      </c>
      <c r="V111" s="7"/>
    </row>
    <row r="112" spans="1:22" ht="15" x14ac:dyDescent="0.25">
      <c r="A112" s="170"/>
      <c r="B112" s="171" t="s">
        <v>148</v>
      </c>
      <c r="C112" s="170"/>
      <c r="D112" s="170"/>
      <c r="E112" s="170"/>
      <c r="F112" s="170"/>
      <c r="G112" s="250" t="str">
        <f>+IF(I106="OK",IF(I107="OK",IF(I110="OK",IF(I111="OK",IF(I102="OK","SI","NO"),"NO"),"NO"),"NO"),"NO")</f>
        <v>SI</v>
      </c>
      <c r="H112" s="251"/>
      <c r="I112" s="252"/>
      <c r="J112" s="250" t="str">
        <f>+IF(L106="OK",IF(L107="OK",IF(L110="OK",IF(L111="OK",IF(L102="OK","SI","NO"),"NO"),"NO"),"NO"),"NO")</f>
        <v>SI</v>
      </c>
      <c r="K112" s="251"/>
      <c r="L112" s="252"/>
      <c r="M112" s="250" t="str">
        <f>+IF(O106="OK",IF(O107="OK",IF(O110="OK",IF(O111="OK",IF(O102="OK","SI","NO"),"NO"),"NO"),"NO"),"NO")</f>
        <v>SI</v>
      </c>
      <c r="N112" s="251"/>
      <c r="O112" s="252"/>
      <c r="P112" s="250" t="str">
        <f>+IF(R106="OK",IF(R107="OK",IF(R110="OK",IF(R111="OK",IF(R102="OK","SI","NO"),"NO"),"NO"),"NO"),"NO")</f>
        <v>NO</v>
      </c>
      <c r="Q112" s="251"/>
      <c r="R112" s="252"/>
      <c r="S112" s="250" t="str">
        <f>+IF(U106="OK",IF(U107="OK",IF(U110="OK",IF(U111="OK",IF(U102="OK","SI","NO"),"NO"),"NO"),"NO"),"NO")</f>
        <v>SI</v>
      </c>
      <c r="T112" s="251"/>
      <c r="U112" s="252"/>
      <c r="V112" s="7"/>
    </row>
    <row r="113" spans="2:22" x14ac:dyDescent="0.25">
      <c r="V113" s="7"/>
    </row>
    <row r="114" spans="2:22" ht="15.75" x14ac:dyDescent="0.25">
      <c r="B114" s="87" t="s">
        <v>114</v>
      </c>
      <c r="G114" s="87"/>
      <c r="H114" s="101"/>
      <c r="I114" s="101"/>
      <c r="J114" s="87"/>
      <c r="K114" s="101"/>
      <c r="L114" s="101"/>
      <c r="M114" s="87"/>
      <c r="N114" s="101"/>
      <c r="O114" s="101"/>
      <c r="P114" s="87"/>
      <c r="Q114" s="101"/>
      <c r="R114" s="101"/>
      <c r="S114" s="87"/>
      <c r="T114" s="101"/>
      <c r="U114" s="101"/>
      <c r="V114" s="7"/>
    </row>
    <row r="115" spans="2:22" x14ac:dyDescent="0.25">
      <c r="G115" s="100"/>
      <c r="H115" s="101"/>
      <c r="I115" s="101"/>
      <c r="J115" s="100"/>
      <c r="K115" s="101"/>
      <c r="L115" s="101"/>
      <c r="M115" s="100"/>
      <c r="N115" s="101"/>
      <c r="O115" s="101"/>
      <c r="P115" s="100"/>
      <c r="Q115" s="101"/>
      <c r="R115" s="101"/>
      <c r="S115" s="100"/>
      <c r="T115" s="101"/>
      <c r="U115" s="101"/>
    </row>
    <row r="116" spans="2:22" x14ac:dyDescent="0.25">
      <c r="G116" s="100"/>
      <c r="H116" s="101"/>
      <c r="I116" s="101"/>
      <c r="J116" s="100"/>
      <c r="K116" s="101"/>
      <c r="L116" s="101"/>
      <c r="M116" s="100"/>
      <c r="N116" s="101"/>
      <c r="O116" s="101"/>
      <c r="P116" s="100"/>
      <c r="Q116" s="101"/>
      <c r="R116" s="101"/>
      <c r="S116" s="100"/>
      <c r="T116" s="101"/>
      <c r="U116" s="101"/>
    </row>
    <row r="117" spans="2:22" x14ac:dyDescent="0.25">
      <c r="G117" s="100"/>
      <c r="H117" s="101"/>
      <c r="I117" s="101"/>
      <c r="J117" s="100"/>
      <c r="K117" s="101"/>
      <c r="L117" s="101"/>
      <c r="M117" s="100"/>
      <c r="N117" s="101"/>
      <c r="O117" s="101"/>
      <c r="P117" s="100"/>
      <c r="Q117" s="101"/>
      <c r="R117" s="101"/>
      <c r="S117" s="100"/>
      <c r="T117" s="101"/>
      <c r="U117" s="101"/>
    </row>
    <row r="118" spans="2:22" x14ac:dyDescent="0.25">
      <c r="G118" s="100"/>
      <c r="H118" s="101"/>
      <c r="I118" s="101"/>
      <c r="J118" s="100"/>
      <c r="K118" s="101"/>
      <c r="L118" s="101"/>
      <c r="M118" s="100"/>
      <c r="N118" s="101"/>
      <c r="O118" s="101"/>
      <c r="P118" s="100"/>
      <c r="Q118" s="101"/>
      <c r="R118" s="101"/>
      <c r="S118" s="100"/>
      <c r="T118" s="101"/>
      <c r="U118" s="101"/>
    </row>
    <row r="119" spans="2:22" ht="15.75" x14ac:dyDescent="0.25">
      <c r="B119" s="103" t="s">
        <v>135</v>
      </c>
      <c r="C119" s="103" t="s">
        <v>115</v>
      </c>
      <c r="G119" s="103"/>
      <c r="H119" s="101"/>
      <c r="I119" s="103"/>
      <c r="J119" s="103"/>
      <c r="K119" s="101"/>
      <c r="L119" s="103"/>
      <c r="M119" s="103"/>
      <c r="N119" s="101"/>
      <c r="O119" s="103"/>
      <c r="P119" s="103"/>
      <c r="Q119" s="101"/>
      <c r="R119" s="103"/>
      <c r="S119" s="103"/>
      <c r="T119" s="101"/>
      <c r="U119" s="103"/>
    </row>
    <row r="120" spans="2:22" ht="15.75" x14ac:dyDescent="0.25">
      <c r="B120" s="104" t="s">
        <v>116</v>
      </c>
      <c r="C120" s="104" t="s">
        <v>120</v>
      </c>
      <c r="G120" s="104"/>
      <c r="H120" s="101"/>
      <c r="I120" s="104"/>
      <c r="J120" s="104"/>
      <c r="K120" s="101"/>
      <c r="L120" s="104"/>
      <c r="M120" s="104"/>
      <c r="N120" s="101"/>
      <c r="O120" s="104"/>
      <c r="P120" s="104"/>
      <c r="Q120" s="101"/>
      <c r="R120" s="104"/>
      <c r="S120" s="104"/>
      <c r="T120" s="101"/>
      <c r="U120" s="104"/>
    </row>
    <row r="121" spans="2:22" ht="15.75" x14ac:dyDescent="0.25">
      <c r="B121" s="104"/>
      <c r="G121" s="104"/>
      <c r="H121" s="101"/>
      <c r="I121" s="101"/>
      <c r="J121" s="104"/>
      <c r="K121" s="101"/>
      <c r="L121" s="101"/>
      <c r="M121" s="104"/>
      <c r="N121" s="101"/>
      <c r="O121" s="101"/>
      <c r="P121" s="104"/>
      <c r="Q121" s="101"/>
      <c r="R121" s="101"/>
      <c r="S121" s="104"/>
      <c r="T121" s="101"/>
      <c r="U121" s="101"/>
    </row>
    <row r="122" spans="2:22" ht="15.75" x14ac:dyDescent="0.25">
      <c r="B122" s="104"/>
      <c r="G122" s="104"/>
      <c r="H122" s="105"/>
      <c r="I122" s="105"/>
      <c r="J122" s="104"/>
      <c r="K122" s="105"/>
      <c r="L122" s="105"/>
      <c r="M122" s="104"/>
      <c r="N122" s="105"/>
      <c r="O122" s="105"/>
      <c r="P122" s="104"/>
      <c r="Q122" s="105"/>
      <c r="R122" s="105"/>
      <c r="S122" s="104"/>
      <c r="T122" s="105"/>
      <c r="U122" s="105"/>
    </row>
    <row r="123" spans="2:22" ht="15.75" x14ac:dyDescent="0.25">
      <c r="B123" s="104"/>
      <c r="G123" s="104"/>
      <c r="H123" s="105"/>
      <c r="I123" s="105"/>
      <c r="J123" s="104"/>
      <c r="K123" s="105"/>
      <c r="L123" s="105"/>
      <c r="M123" s="104"/>
      <c r="N123" s="105"/>
      <c r="O123" s="105"/>
      <c r="P123" s="104"/>
      <c r="Q123" s="105"/>
      <c r="R123" s="105"/>
      <c r="S123" s="104"/>
      <c r="T123" s="105"/>
      <c r="U123" s="105"/>
    </row>
    <row r="124" spans="2:22" ht="15.75" x14ac:dyDescent="0.25">
      <c r="B124" s="104"/>
      <c r="G124" s="104"/>
      <c r="H124" s="105"/>
      <c r="I124" s="105"/>
      <c r="J124" s="104"/>
      <c r="K124" s="105"/>
      <c r="L124" s="105"/>
      <c r="M124" s="104"/>
      <c r="N124" s="105"/>
      <c r="O124" s="105"/>
      <c r="P124" s="104"/>
      <c r="Q124" s="105"/>
      <c r="R124" s="105"/>
      <c r="S124" s="104"/>
      <c r="T124" s="105"/>
      <c r="U124" s="105"/>
    </row>
    <row r="125" spans="2:22" ht="15.75" x14ac:dyDescent="0.25">
      <c r="B125" s="103" t="s">
        <v>117</v>
      </c>
      <c r="C125" s="103"/>
      <c r="G125" s="103"/>
      <c r="H125" s="103"/>
      <c r="I125" s="103"/>
      <c r="J125" s="103"/>
      <c r="K125" s="103"/>
      <c r="L125" s="103"/>
      <c r="M125" s="103"/>
      <c r="N125" s="103"/>
      <c r="O125" s="103"/>
      <c r="P125" s="103"/>
      <c r="Q125" s="103"/>
      <c r="R125" s="103"/>
      <c r="S125" s="103"/>
      <c r="T125" s="103"/>
      <c r="U125" s="103"/>
    </row>
    <row r="126" spans="2:22" ht="15.75" x14ac:dyDescent="0.25">
      <c r="B126" s="104" t="s">
        <v>118</v>
      </c>
      <c r="C126" s="104"/>
      <c r="G126" s="104"/>
      <c r="H126" s="105"/>
      <c r="I126" s="105"/>
      <c r="J126" s="104"/>
      <c r="K126" s="105"/>
      <c r="L126" s="105"/>
      <c r="M126" s="104"/>
      <c r="N126" s="105"/>
      <c r="O126" s="105"/>
      <c r="P126" s="104"/>
      <c r="Q126" s="105"/>
      <c r="R126" s="105"/>
      <c r="S126" s="104"/>
      <c r="T126" s="105"/>
      <c r="U126" s="105"/>
    </row>
    <row r="127" spans="2:22" ht="15.75" x14ac:dyDescent="0.25">
      <c r="B127" s="104" t="s">
        <v>119</v>
      </c>
      <c r="G127" s="104"/>
      <c r="H127" s="105"/>
      <c r="I127" s="105"/>
      <c r="J127" s="104"/>
      <c r="K127" s="105"/>
      <c r="L127" s="105"/>
      <c r="M127" s="104"/>
      <c r="N127" s="105"/>
      <c r="O127" s="105"/>
      <c r="P127" s="104"/>
      <c r="Q127" s="105"/>
      <c r="R127" s="105"/>
      <c r="S127" s="104"/>
      <c r="T127" s="105"/>
      <c r="U127" s="105"/>
    </row>
  </sheetData>
  <mergeCells count="30">
    <mergeCell ref="J5:L5"/>
    <mergeCell ref="M5:O5"/>
    <mergeCell ref="P5:R5"/>
    <mergeCell ref="M3:O4"/>
    <mergeCell ref="A1:F1"/>
    <mergeCell ref="A2:F2"/>
    <mergeCell ref="A3:F4"/>
    <mergeCell ref="G3:I4"/>
    <mergeCell ref="J3:L4"/>
    <mergeCell ref="S5:U5"/>
    <mergeCell ref="P3:R4"/>
    <mergeCell ref="S3:U4"/>
    <mergeCell ref="A6:F6"/>
    <mergeCell ref="G6:G7"/>
    <mergeCell ref="H6:H7"/>
    <mergeCell ref="J6:J7"/>
    <mergeCell ref="K6:K7"/>
    <mergeCell ref="M6:M7"/>
    <mergeCell ref="N6:N7"/>
    <mergeCell ref="P6:P7"/>
    <mergeCell ref="Q6:Q7"/>
    <mergeCell ref="S6:S7"/>
    <mergeCell ref="T6:T7"/>
    <mergeCell ref="A5:F5"/>
    <mergeCell ref="G5:I5"/>
    <mergeCell ref="G112:I112"/>
    <mergeCell ref="J112:L112"/>
    <mergeCell ref="M112:O112"/>
    <mergeCell ref="P112:R112"/>
    <mergeCell ref="S112:U112"/>
  </mergeCells>
  <conditionalFormatting sqref="I9:I97">
    <cfRule type="containsText" dxfId="29" priority="60" operator="containsText" text="NO OK">
      <formula>NOT(ISERROR(SEARCH("NO OK",I9)))</formula>
    </cfRule>
  </conditionalFormatting>
  <conditionalFormatting sqref="M112">
    <cfRule type="containsText" dxfId="28" priority="5" operator="containsText" text="NO">
      <formula>NOT(ISERROR(SEARCH("NO",M112)))</formula>
    </cfRule>
  </conditionalFormatting>
  <conditionalFormatting sqref="O110">
    <cfRule type="containsText" dxfId="27" priority="51" operator="containsText" text="NO OK">
      <formula>NOT(ISERROR(SEARCH("NO OK",O110)))</formula>
    </cfRule>
  </conditionalFormatting>
  <conditionalFormatting sqref="I110">
    <cfRule type="containsText" dxfId="26" priority="59" operator="containsText" text="NO OK">
      <formula>NOT(ISERROR(SEARCH("NO OK",I110)))</formula>
    </cfRule>
  </conditionalFormatting>
  <conditionalFormatting sqref="I106:I107">
    <cfRule type="containsText" dxfId="25" priority="58" operator="containsText" text="NO OK">
      <formula>NOT(ISERROR(SEARCH("NO OK",I106)))</formula>
    </cfRule>
  </conditionalFormatting>
  <conditionalFormatting sqref="I111">
    <cfRule type="containsText" dxfId="24" priority="57" operator="containsText" text="NO OK">
      <formula>NOT(ISERROR(SEARCH("NO OK",I111)))</formula>
    </cfRule>
  </conditionalFormatting>
  <conditionalFormatting sqref="L111">
    <cfRule type="containsText" dxfId="23" priority="53" operator="containsText" text="NO OK">
      <formula>NOT(ISERROR(SEARCH("NO OK",L111)))</formula>
    </cfRule>
  </conditionalFormatting>
  <conditionalFormatting sqref="O111">
    <cfRule type="containsText" dxfId="22" priority="49" operator="containsText" text="NO OK">
      <formula>NOT(ISERROR(SEARCH("NO OK",O111)))</formula>
    </cfRule>
  </conditionalFormatting>
  <conditionalFormatting sqref="L9:L97">
    <cfRule type="containsText" dxfId="21" priority="56" operator="containsText" text="NO OK">
      <formula>NOT(ISERROR(SEARCH("NO OK",L9)))</formula>
    </cfRule>
  </conditionalFormatting>
  <conditionalFormatting sqref="O9:O97">
    <cfRule type="containsText" dxfId="20" priority="52" operator="containsText" text="NO OK">
      <formula>NOT(ISERROR(SEARCH("NO OK",O9)))</formula>
    </cfRule>
  </conditionalFormatting>
  <conditionalFormatting sqref="L110">
    <cfRule type="containsText" dxfId="19" priority="55" operator="containsText" text="NO OK">
      <formula>NOT(ISERROR(SEARCH("NO OK",L110)))</formula>
    </cfRule>
  </conditionalFormatting>
  <conditionalFormatting sqref="L106:L107">
    <cfRule type="containsText" dxfId="18" priority="54" operator="containsText" text="NO OK">
      <formula>NOT(ISERROR(SEARCH("NO OK",L106)))</formula>
    </cfRule>
  </conditionalFormatting>
  <conditionalFormatting sqref="R111">
    <cfRule type="containsText" dxfId="17" priority="45" operator="containsText" text="NO OK">
      <formula>NOT(ISERROR(SEARCH("NO OK",R111)))</formula>
    </cfRule>
  </conditionalFormatting>
  <conditionalFormatting sqref="R9:R97">
    <cfRule type="containsText" dxfId="16" priority="48" operator="containsText" text="NO OK">
      <formula>NOT(ISERROR(SEARCH("NO OK",R9)))</formula>
    </cfRule>
  </conditionalFormatting>
  <conditionalFormatting sqref="O106:O107">
    <cfRule type="containsText" dxfId="15" priority="50" operator="containsText" text="NO OK">
      <formula>NOT(ISERROR(SEARCH("NO OK",O106)))</formula>
    </cfRule>
  </conditionalFormatting>
  <conditionalFormatting sqref="U111">
    <cfRule type="containsText" dxfId="14" priority="41" operator="containsText" text="NO OK">
      <formula>NOT(ISERROR(SEARCH("NO OK",U111)))</formula>
    </cfRule>
  </conditionalFormatting>
  <conditionalFormatting sqref="U9:U97">
    <cfRule type="containsText" dxfId="13" priority="44" operator="containsText" text="NO OK">
      <formula>NOT(ISERROR(SEARCH("NO OK",U9)))</formula>
    </cfRule>
  </conditionalFormatting>
  <conditionalFormatting sqref="R110">
    <cfRule type="containsText" dxfId="12" priority="47" operator="containsText" text="NO OK">
      <formula>NOT(ISERROR(SEARCH("NO OK",R110)))</formula>
    </cfRule>
  </conditionalFormatting>
  <conditionalFormatting sqref="R106:R107">
    <cfRule type="containsText" dxfId="11" priority="46" operator="containsText" text="NO OK">
      <formula>NOT(ISERROR(SEARCH("NO OK",R106)))</formula>
    </cfRule>
  </conditionalFormatting>
  <conditionalFormatting sqref="U110">
    <cfRule type="containsText" dxfId="10" priority="43" operator="containsText" text="NO OK">
      <formula>NOT(ISERROR(SEARCH("NO OK",U110)))</formula>
    </cfRule>
  </conditionalFormatting>
  <conditionalFormatting sqref="U106:U107">
    <cfRule type="containsText" dxfId="9" priority="42" operator="containsText" text="NO OK">
      <formula>NOT(ISERROR(SEARCH("NO OK",U106)))</formula>
    </cfRule>
  </conditionalFormatting>
  <conditionalFormatting sqref="U102">
    <cfRule type="cellIs" dxfId="8" priority="16" operator="equal">
      <formula>"NO OK"</formula>
    </cfRule>
  </conditionalFormatting>
  <conditionalFormatting sqref="R102">
    <cfRule type="cellIs" dxfId="7" priority="15" operator="equal">
      <formula>"NO OK"</formula>
    </cfRule>
  </conditionalFormatting>
  <conditionalFormatting sqref="O102">
    <cfRule type="cellIs" dxfId="6" priority="14" operator="equal">
      <formula>"NO OK"</formula>
    </cfRule>
  </conditionalFormatting>
  <conditionalFormatting sqref="I102">
    <cfRule type="cellIs" dxfId="5" priority="13" operator="equal">
      <formula>"NO OK"</formula>
    </cfRule>
  </conditionalFormatting>
  <conditionalFormatting sqref="S112">
    <cfRule type="containsText" dxfId="4" priority="7" operator="containsText" text="NO">
      <formula>NOT(ISERROR(SEARCH("NO",S112)))</formula>
    </cfRule>
  </conditionalFormatting>
  <conditionalFormatting sqref="P112">
    <cfRule type="containsText" dxfId="3" priority="6" operator="containsText" text="NO">
      <formula>NOT(ISERROR(SEARCH("NO",P112)))</formula>
    </cfRule>
  </conditionalFormatting>
  <conditionalFormatting sqref="J112">
    <cfRule type="containsText" dxfId="2" priority="4" operator="containsText" text="NO">
      <formula>NOT(ISERROR(SEARCH("NO",J112)))</formula>
    </cfRule>
  </conditionalFormatting>
  <conditionalFormatting sqref="G112">
    <cfRule type="containsText" dxfId="1" priority="3" operator="containsText" text="NO">
      <formula>NOT(ISERROR(SEARCH("NO",G112)))</formula>
    </cfRule>
  </conditionalFormatting>
  <conditionalFormatting sqref="L102">
    <cfRule type="cellIs" dxfId="0" priority="2" operator="equal">
      <formula>"NO OK"</formula>
    </cfRule>
  </conditionalFormatting>
  <pageMargins left="0.31496062992125984" right="0.11811023622047245" top="0.19685039370078741" bottom="0.35433070866141736" header="0.31496062992125984" footer="0.31496062992125984"/>
  <pageSetup scale="75"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M85"/>
  <sheetViews>
    <sheetView topLeftCell="A43" workbookViewId="0">
      <selection activeCell="A3" sqref="A3:F4"/>
    </sheetView>
  </sheetViews>
  <sheetFormatPr baseColWidth="10" defaultColWidth="15" defaultRowHeight="12.75" x14ac:dyDescent="0.25"/>
  <cols>
    <col min="1" max="1" width="7.5703125" style="1" customWidth="1"/>
    <col min="2" max="2" width="52.140625" style="1" customWidth="1"/>
    <col min="3" max="4" width="8.7109375" style="1" customWidth="1"/>
    <col min="5" max="5" width="12.7109375" style="1" customWidth="1"/>
    <col min="6" max="6" width="15.7109375" style="1" customWidth="1"/>
    <col min="7" max="7" width="15" style="1"/>
    <col min="8" max="8" width="15.28515625" style="1" bestFit="1" customWidth="1"/>
    <col min="9" max="10" width="15" style="1"/>
    <col min="11" max="11" width="16.7109375" style="1" bestFit="1" customWidth="1"/>
    <col min="12" max="16384" width="15" style="1"/>
  </cols>
  <sheetData>
    <row r="1" spans="1:6" x14ac:dyDescent="0.25">
      <c r="A1" s="264" t="s">
        <v>85</v>
      </c>
      <c r="B1" s="264"/>
      <c r="C1" s="264"/>
      <c r="D1" s="264"/>
      <c r="E1" s="264"/>
      <c r="F1" s="264"/>
    </row>
    <row r="2" spans="1:6" x14ac:dyDescent="0.25">
      <c r="A2" s="264"/>
      <c r="B2" s="264"/>
      <c r="C2" s="264"/>
      <c r="D2" s="264"/>
      <c r="E2" s="264"/>
      <c r="F2" s="264"/>
    </row>
    <row r="3" spans="1:6" ht="18" customHeight="1" x14ac:dyDescent="0.25">
      <c r="A3" s="265" t="s">
        <v>63</v>
      </c>
      <c r="B3" s="265"/>
      <c r="C3" s="265"/>
      <c r="D3" s="265"/>
      <c r="E3" s="265"/>
      <c r="F3" s="265"/>
    </row>
    <row r="4" spans="1:6" ht="59.25" customHeight="1" x14ac:dyDescent="0.25">
      <c r="A4" s="265"/>
      <c r="B4" s="265"/>
      <c r="C4" s="265"/>
      <c r="D4" s="265"/>
      <c r="E4" s="265"/>
      <c r="F4" s="265"/>
    </row>
    <row r="5" spans="1:6" x14ac:dyDescent="0.25">
      <c r="A5" s="265"/>
      <c r="B5" s="265"/>
      <c r="C5" s="265"/>
      <c r="D5" s="265"/>
      <c r="E5" s="265"/>
      <c r="F5" s="265"/>
    </row>
    <row r="6" spans="1:6" ht="15" customHeight="1" x14ac:dyDescent="0.25">
      <c r="A6" s="266" t="s">
        <v>88</v>
      </c>
      <c r="B6" s="266"/>
      <c r="C6" s="266"/>
      <c r="D6" s="266"/>
      <c r="E6" s="266"/>
      <c r="F6" s="266"/>
    </row>
    <row r="7" spans="1:6" x14ac:dyDescent="0.25">
      <c r="A7" s="13" t="s">
        <v>0</v>
      </c>
      <c r="B7" s="13" t="s">
        <v>66</v>
      </c>
      <c r="C7" s="13" t="s">
        <v>4</v>
      </c>
      <c r="D7" s="13" t="s">
        <v>1</v>
      </c>
      <c r="E7" s="13" t="s">
        <v>64</v>
      </c>
      <c r="F7" s="13" t="s">
        <v>65</v>
      </c>
    </row>
    <row r="8" spans="1:6" x14ac:dyDescent="0.25">
      <c r="A8" s="13">
        <v>1</v>
      </c>
      <c r="B8" s="2" t="s">
        <v>50</v>
      </c>
      <c r="C8" s="13"/>
      <c r="D8" s="13"/>
      <c r="E8" s="13"/>
      <c r="F8" s="13"/>
    </row>
    <row r="9" spans="1:6" ht="51" x14ac:dyDescent="0.25">
      <c r="A9" s="14">
        <v>1.01</v>
      </c>
      <c r="B9" s="15" t="s">
        <v>45</v>
      </c>
      <c r="C9" s="14" t="s">
        <v>2</v>
      </c>
      <c r="D9" s="14">
        <v>4</v>
      </c>
      <c r="E9" s="16"/>
      <c r="F9" s="16"/>
    </row>
    <row r="10" spans="1:6" ht="51" x14ac:dyDescent="0.25">
      <c r="A10" s="14">
        <v>1.02</v>
      </c>
      <c r="B10" s="15" t="s">
        <v>46</v>
      </c>
      <c r="C10" s="14" t="s">
        <v>2</v>
      </c>
      <c r="D10" s="14">
        <v>4</v>
      </c>
      <c r="E10" s="16"/>
      <c r="F10" s="16"/>
    </row>
    <row r="11" spans="1:6" ht="76.5" x14ac:dyDescent="0.25">
      <c r="A11" s="14">
        <v>1.03</v>
      </c>
      <c r="B11" s="15" t="s">
        <v>47</v>
      </c>
      <c r="C11" s="14" t="s">
        <v>2</v>
      </c>
      <c r="D11" s="14">
        <v>4</v>
      </c>
      <c r="E11" s="16"/>
      <c r="F11" s="16"/>
    </row>
    <row r="12" spans="1:6" ht="76.5" x14ac:dyDescent="0.25">
      <c r="A12" s="14">
        <v>1.04</v>
      </c>
      <c r="B12" s="15" t="s">
        <v>6</v>
      </c>
      <c r="C12" s="14" t="s">
        <v>2</v>
      </c>
      <c r="D12" s="14">
        <v>1</v>
      </c>
      <c r="E12" s="16"/>
      <c r="F12" s="16"/>
    </row>
    <row r="13" spans="1:6" ht="102" x14ac:dyDescent="0.25">
      <c r="A13" s="14">
        <v>1.05</v>
      </c>
      <c r="B13" s="15" t="s">
        <v>20</v>
      </c>
      <c r="C13" s="14" t="s">
        <v>2</v>
      </c>
      <c r="D13" s="14">
        <v>40</v>
      </c>
      <c r="E13" s="16"/>
      <c r="F13" s="16"/>
    </row>
    <row r="14" spans="1:6" ht="102" x14ac:dyDescent="0.25">
      <c r="A14" s="14">
        <v>1.06</v>
      </c>
      <c r="B14" s="15" t="s">
        <v>67</v>
      </c>
      <c r="C14" s="14" t="s">
        <v>2</v>
      </c>
      <c r="D14" s="14">
        <v>43</v>
      </c>
      <c r="E14" s="16"/>
      <c r="F14" s="16"/>
    </row>
    <row r="15" spans="1:6" ht="25.5" x14ac:dyDescent="0.25">
      <c r="A15" s="14">
        <v>1.07</v>
      </c>
      <c r="B15" s="15" t="s">
        <v>44</v>
      </c>
      <c r="C15" s="14" t="s">
        <v>7</v>
      </c>
      <c r="D15" s="14">
        <v>80</v>
      </c>
      <c r="E15" s="16"/>
      <c r="F15" s="16"/>
    </row>
    <row r="16" spans="1:6" ht="25.5" x14ac:dyDescent="0.25">
      <c r="A16" s="14">
        <v>1.08</v>
      </c>
      <c r="B16" s="15" t="s">
        <v>21</v>
      </c>
      <c r="C16" s="14" t="s">
        <v>7</v>
      </c>
      <c r="D16" s="14">
        <v>80</v>
      </c>
      <c r="E16" s="16"/>
      <c r="F16" s="16"/>
    </row>
    <row r="17" spans="1:13" ht="76.5" x14ac:dyDescent="0.25">
      <c r="A17" s="14">
        <v>1.0900000000000001</v>
      </c>
      <c r="B17" s="15" t="s">
        <v>8</v>
      </c>
      <c r="C17" s="14" t="s">
        <v>2</v>
      </c>
      <c r="D17" s="14">
        <v>4</v>
      </c>
      <c r="E17" s="17"/>
      <c r="F17" s="16"/>
    </row>
    <row r="18" spans="1:13" ht="25.5" x14ac:dyDescent="0.25">
      <c r="A18" s="14">
        <v>1.1000000000000001</v>
      </c>
      <c r="B18" s="15" t="s">
        <v>48</v>
      </c>
      <c r="C18" s="14" t="s">
        <v>2</v>
      </c>
      <c r="D18" s="14">
        <v>4</v>
      </c>
      <c r="E18" s="16"/>
      <c r="F18" s="16"/>
    </row>
    <row r="19" spans="1:13" ht="51" x14ac:dyDescent="0.25">
      <c r="A19" s="14">
        <v>1.1100000000000001</v>
      </c>
      <c r="B19" s="15" t="s">
        <v>9</v>
      </c>
      <c r="C19" s="14" t="s">
        <v>2</v>
      </c>
      <c r="D19" s="14">
        <v>4</v>
      </c>
      <c r="E19" s="17"/>
      <c r="F19" s="16"/>
    </row>
    <row r="20" spans="1:13" ht="25.5" x14ac:dyDescent="0.25">
      <c r="A20" s="14">
        <v>1.1200000000000001</v>
      </c>
      <c r="B20" s="15" t="s">
        <v>49</v>
      </c>
      <c r="C20" s="14" t="s">
        <v>2</v>
      </c>
      <c r="D20" s="14">
        <v>4</v>
      </c>
      <c r="E20" s="16"/>
      <c r="F20" s="16"/>
    </row>
    <row r="21" spans="1:13" ht="25.5" x14ac:dyDescent="0.25">
      <c r="A21" s="14">
        <v>1.1299999999999999</v>
      </c>
      <c r="B21" s="15" t="s">
        <v>5</v>
      </c>
      <c r="C21" s="14" t="s">
        <v>7</v>
      </c>
      <c r="D21" s="14">
        <v>140</v>
      </c>
      <c r="E21" s="16"/>
      <c r="F21" s="16"/>
    </row>
    <row r="22" spans="1:13" ht="51" x14ac:dyDescent="0.25">
      <c r="A22" s="14">
        <v>1.1399999999999999</v>
      </c>
      <c r="B22" s="15" t="s">
        <v>10</v>
      </c>
      <c r="C22" s="14" t="s">
        <v>7</v>
      </c>
      <c r="D22" s="14">
        <v>90</v>
      </c>
      <c r="E22" s="16"/>
      <c r="F22" s="16"/>
    </row>
    <row r="23" spans="1:13" ht="25.5" x14ac:dyDescent="0.25">
      <c r="A23" s="14">
        <v>1.1499999999999999</v>
      </c>
      <c r="B23" s="15" t="s">
        <v>11</v>
      </c>
      <c r="C23" s="14" t="s">
        <v>2</v>
      </c>
      <c r="D23" s="14">
        <v>1</v>
      </c>
      <c r="E23" s="17"/>
      <c r="F23" s="16"/>
    </row>
    <row r="24" spans="1:13" x14ac:dyDescent="0.25">
      <c r="A24" s="14">
        <v>1.1599999999999999</v>
      </c>
      <c r="B24" s="15" t="s">
        <v>53</v>
      </c>
      <c r="C24" s="14" t="s">
        <v>12</v>
      </c>
      <c r="D24" s="14">
        <v>1</v>
      </c>
      <c r="E24" s="17"/>
      <c r="F24" s="16"/>
    </row>
    <row r="25" spans="1:13" ht="38.25" x14ac:dyDescent="0.25">
      <c r="A25" s="14">
        <v>1.17</v>
      </c>
      <c r="B25" s="18" t="s">
        <v>42</v>
      </c>
      <c r="C25" s="14" t="s">
        <v>2</v>
      </c>
      <c r="D25" s="14">
        <v>1</v>
      </c>
      <c r="E25" s="19"/>
      <c r="F25" s="16"/>
    </row>
    <row r="26" spans="1:13" ht="38.25" x14ac:dyDescent="0.25">
      <c r="A26" s="14">
        <v>1.18</v>
      </c>
      <c r="B26" s="15" t="s">
        <v>52</v>
      </c>
      <c r="C26" s="14" t="s">
        <v>2</v>
      </c>
      <c r="D26" s="14">
        <v>2</v>
      </c>
      <c r="E26" s="17"/>
      <c r="F26" s="16"/>
      <c r="I26" s="3">
        <f>2300000-E26</f>
        <v>2300000</v>
      </c>
      <c r="J26" s="4"/>
      <c r="K26" s="4"/>
      <c r="L26" s="4"/>
      <c r="M26" s="4"/>
    </row>
    <row r="27" spans="1:13" x14ac:dyDescent="0.25">
      <c r="A27" s="14">
        <v>1.19</v>
      </c>
      <c r="B27" s="15" t="s">
        <v>55</v>
      </c>
      <c r="C27" s="14" t="s">
        <v>56</v>
      </c>
      <c r="D27" s="14">
        <v>64</v>
      </c>
      <c r="E27" s="17"/>
      <c r="F27" s="16"/>
      <c r="I27" s="3"/>
      <c r="J27" s="4"/>
      <c r="K27" s="4"/>
      <c r="L27" s="4"/>
      <c r="M27" s="4"/>
    </row>
    <row r="28" spans="1:13" ht="25.5" x14ac:dyDescent="0.25">
      <c r="A28" s="43" t="s">
        <v>13</v>
      </c>
      <c r="B28" s="15" t="s">
        <v>57</v>
      </c>
      <c r="C28" s="14" t="s">
        <v>54</v>
      </c>
      <c r="D28" s="20">
        <v>120</v>
      </c>
      <c r="E28" s="17"/>
      <c r="F28" s="16"/>
      <c r="I28" s="4"/>
      <c r="J28" s="4"/>
      <c r="K28" s="4"/>
      <c r="L28" s="4">
        <f>1021000/8500</f>
        <v>120.11764705882354</v>
      </c>
      <c r="M28" s="4"/>
    </row>
    <row r="29" spans="1:13" x14ac:dyDescent="0.25">
      <c r="A29" s="14">
        <v>1.21</v>
      </c>
      <c r="B29" s="15" t="s">
        <v>62</v>
      </c>
      <c r="C29" s="14" t="s">
        <v>12</v>
      </c>
      <c r="D29" s="20">
        <v>1</v>
      </c>
      <c r="E29" s="17"/>
      <c r="F29" s="16"/>
      <c r="I29" s="4"/>
      <c r="J29" s="4"/>
      <c r="K29" s="4"/>
      <c r="L29" s="4"/>
      <c r="M29" s="4"/>
    </row>
    <row r="30" spans="1:13" x14ac:dyDescent="0.25">
      <c r="A30" s="14"/>
      <c r="B30" s="21" t="s">
        <v>41</v>
      </c>
      <c r="C30" s="13"/>
      <c r="D30" s="13"/>
      <c r="E30" s="22"/>
      <c r="F30" s="22"/>
      <c r="I30" s="4"/>
      <c r="J30" s="4"/>
      <c r="K30" s="4"/>
      <c r="L30" s="4"/>
      <c r="M30" s="4"/>
    </row>
    <row r="31" spans="1:13" x14ac:dyDescent="0.25">
      <c r="A31" s="13">
        <v>2</v>
      </c>
      <c r="B31" s="41" t="s">
        <v>51</v>
      </c>
      <c r="C31" s="13"/>
      <c r="D31" s="13"/>
      <c r="E31" s="22"/>
      <c r="F31" s="22"/>
      <c r="I31" s="4"/>
      <c r="J31" s="4"/>
      <c r="K31" s="4"/>
      <c r="L31" s="4"/>
      <c r="M31" s="4"/>
    </row>
    <row r="32" spans="1:13" ht="38.25" x14ac:dyDescent="0.25">
      <c r="A32" s="14">
        <v>2.0099999999999998</v>
      </c>
      <c r="B32" s="15" t="s">
        <v>3</v>
      </c>
      <c r="C32" s="14" t="s">
        <v>2</v>
      </c>
      <c r="D32" s="14">
        <v>1</v>
      </c>
      <c r="E32" s="19"/>
      <c r="F32" s="16"/>
      <c r="I32" s="4"/>
      <c r="J32" s="4"/>
      <c r="K32" s="4"/>
      <c r="L32" s="5"/>
      <c r="M32" s="4"/>
    </row>
    <row r="33" spans="1:13" ht="76.5" x14ac:dyDescent="0.25">
      <c r="A33" s="14">
        <v>2.02</v>
      </c>
      <c r="B33" s="15" t="s">
        <v>22</v>
      </c>
      <c r="C33" s="14" t="s">
        <v>2</v>
      </c>
      <c r="D33" s="14">
        <v>60</v>
      </c>
      <c r="E33" s="16"/>
      <c r="F33" s="16"/>
      <c r="I33" s="4"/>
      <c r="J33" s="4"/>
      <c r="K33" s="4"/>
      <c r="L33" s="4"/>
      <c r="M33" s="4"/>
    </row>
    <row r="34" spans="1:13" ht="76.5" x14ac:dyDescent="0.25">
      <c r="A34" s="14">
        <v>2.0299999999999998</v>
      </c>
      <c r="B34" s="15" t="s">
        <v>15</v>
      </c>
      <c r="C34" s="14" t="s">
        <v>2</v>
      </c>
      <c r="D34" s="14">
        <v>6</v>
      </c>
      <c r="E34" s="16"/>
      <c r="F34" s="16"/>
    </row>
    <row r="35" spans="1:13" ht="25.5" x14ac:dyDescent="0.25">
      <c r="A35" s="14">
        <v>2.04</v>
      </c>
      <c r="B35" s="18" t="s">
        <v>16</v>
      </c>
      <c r="C35" s="14" t="s">
        <v>7</v>
      </c>
      <c r="D35" s="14">
        <v>2135</v>
      </c>
      <c r="E35" s="16"/>
      <c r="F35" s="16"/>
    </row>
    <row r="36" spans="1:13" ht="25.5" x14ac:dyDescent="0.25">
      <c r="A36" s="14">
        <v>2.0499999999999998</v>
      </c>
      <c r="B36" s="18" t="s">
        <v>17</v>
      </c>
      <c r="C36" s="23" t="s">
        <v>2</v>
      </c>
      <c r="D36" s="14">
        <v>72</v>
      </c>
      <c r="E36" s="24"/>
      <c r="F36" s="16"/>
    </row>
    <row r="37" spans="1:13" ht="25.5" x14ac:dyDescent="0.25">
      <c r="A37" s="14">
        <v>2.06</v>
      </c>
      <c r="B37" s="18" t="s">
        <v>18</v>
      </c>
      <c r="C37" s="14" t="s">
        <v>2</v>
      </c>
      <c r="D37" s="14">
        <v>72</v>
      </c>
      <c r="E37" s="24"/>
      <c r="F37" s="16"/>
      <c r="I37" s="6"/>
    </row>
    <row r="38" spans="1:13" x14ac:dyDescent="0.25">
      <c r="A38" s="14">
        <v>2.0699999999999998</v>
      </c>
      <c r="B38" s="15" t="s">
        <v>14</v>
      </c>
      <c r="C38" s="14" t="s">
        <v>2</v>
      </c>
      <c r="D38" s="14">
        <v>72</v>
      </c>
      <c r="E38" s="17"/>
      <c r="F38" s="16"/>
    </row>
    <row r="39" spans="1:13" x14ac:dyDescent="0.25">
      <c r="A39" s="14"/>
      <c r="B39" s="40" t="s">
        <v>60</v>
      </c>
      <c r="C39" s="14"/>
      <c r="D39" s="14"/>
      <c r="E39" s="24"/>
      <c r="F39" s="22"/>
    </row>
    <row r="40" spans="1:13" ht="25.5" x14ac:dyDescent="0.25">
      <c r="A40" s="26">
        <v>3</v>
      </c>
      <c r="B40" s="42" t="s">
        <v>61</v>
      </c>
      <c r="C40" s="27"/>
      <c r="D40" s="28"/>
      <c r="E40" s="29"/>
      <c r="F40" s="29"/>
    </row>
    <row r="41" spans="1:13" x14ac:dyDescent="0.25">
      <c r="A41" s="14">
        <v>3.01</v>
      </c>
      <c r="B41" s="18" t="s">
        <v>23</v>
      </c>
      <c r="C41" s="30" t="s">
        <v>2</v>
      </c>
      <c r="D41" s="30">
        <v>4</v>
      </c>
      <c r="E41" s="31"/>
      <c r="F41" s="16"/>
    </row>
    <row r="42" spans="1:13" ht="25.5" x14ac:dyDescent="0.25">
      <c r="A42" s="14">
        <v>3.02</v>
      </c>
      <c r="B42" s="18" t="s">
        <v>24</v>
      </c>
      <c r="C42" s="30" t="s">
        <v>2</v>
      </c>
      <c r="D42" s="30">
        <v>4</v>
      </c>
      <c r="E42" s="31"/>
      <c r="F42" s="16"/>
    </row>
    <row r="43" spans="1:13" x14ac:dyDescent="0.25">
      <c r="A43" s="14">
        <v>3.03</v>
      </c>
      <c r="B43" s="32" t="s">
        <v>25</v>
      </c>
      <c r="C43" s="30" t="s">
        <v>7</v>
      </c>
      <c r="D43" s="30">
        <v>130</v>
      </c>
      <c r="E43" s="31"/>
      <c r="F43" s="16"/>
    </row>
    <row r="44" spans="1:13" x14ac:dyDescent="0.25">
      <c r="A44" s="14">
        <v>3.04</v>
      </c>
      <c r="B44" s="18" t="s">
        <v>43</v>
      </c>
      <c r="C44" s="30" t="s">
        <v>7</v>
      </c>
      <c r="D44" s="30">
        <v>100</v>
      </c>
      <c r="E44" s="31"/>
      <c r="F44" s="16"/>
    </row>
    <row r="45" spans="1:13" x14ac:dyDescent="0.25">
      <c r="A45" s="14">
        <v>3.05</v>
      </c>
      <c r="B45" s="18" t="s">
        <v>26</v>
      </c>
      <c r="C45" s="30" t="s">
        <v>2</v>
      </c>
      <c r="D45" s="30">
        <v>60</v>
      </c>
      <c r="E45" s="31"/>
      <c r="F45" s="16"/>
    </row>
    <row r="46" spans="1:13" x14ac:dyDescent="0.25">
      <c r="A46" s="14">
        <v>3.06</v>
      </c>
      <c r="B46" s="18" t="s">
        <v>27</v>
      </c>
      <c r="C46" s="30" t="s">
        <v>2</v>
      </c>
      <c r="D46" s="33">
        <v>12</v>
      </c>
      <c r="E46" s="31"/>
      <c r="F46" s="16"/>
    </row>
    <row r="47" spans="1:13" x14ac:dyDescent="0.25">
      <c r="A47" s="14">
        <v>3.07</v>
      </c>
      <c r="B47" s="18" t="s">
        <v>28</v>
      </c>
      <c r="C47" s="30" t="s">
        <v>2</v>
      </c>
      <c r="D47" s="33">
        <v>12</v>
      </c>
      <c r="E47" s="31"/>
      <c r="F47" s="16"/>
    </row>
    <row r="48" spans="1:13" x14ac:dyDescent="0.25">
      <c r="A48" s="14">
        <v>3.08</v>
      </c>
      <c r="B48" s="18" t="s">
        <v>29</v>
      </c>
      <c r="C48" s="30" t="s">
        <v>2</v>
      </c>
      <c r="D48" s="30">
        <v>4</v>
      </c>
      <c r="E48" s="31"/>
      <c r="F48" s="16"/>
    </row>
    <row r="49" spans="1:12" x14ac:dyDescent="0.25">
      <c r="A49" s="14">
        <v>3.09</v>
      </c>
      <c r="B49" s="18" t="s">
        <v>30</v>
      </c>
      <c r="C49" s="30" t="s">
        <v>2</v>
      </c>
      <c r="D49" s="30">
        <v>2</v>
      </c>
      <c r="E49" s="31"/>
      <c r="F49" s="16"/>
    </row>
    <row r="50" spans="1:12" x14ac:dyDescent="0.25">
      <c r="A50" s="43" t="s">
        <v>40</v>
      </c>
      <c r="B50" s="18" t="s">
        <v>31</v>
      </c>
      <c r="C50" s="30" t="s">
        <v>2</v>
      </c>
      <c r="D50" s="30">
        <v>4</v>
      </c>
      <c r="E50" s="31"/>
      <c r="F50" s="16"/>
    </row>
    <row r="51" spans="1:12" x14ac:dyDescent="0.25">
      <c r="A51" s="14">
        <v>3.11</v>
      </c>
      <c r="B51" s="32" t="s">
        <v>32</v>
      </c>
      <c r="C51" s="30" t="s">
        <v>2</v>
      </c>
      <c r="D51" s="30">
        <v>8</v>
      </c>
      <c r="E51" s="31"/>
      <c r="F51" s="16"/>
    </row>
    <row r="52" spans="1:12" x14ac:dyDescent="0.25">
      <c r="A52" s="14">
        <v>3.12</v>
      </c>
      <c r="B52" s="18" t="s">
        <v>33</v>
      </c>
      <c r="C52" s="30" t="s">
        <v>2</v>
      </c>
      <c r="D52" s="30">
        <v>8</v>
      </c>
      <c r="E52" s="31"/>
      <c r="F52" s="16"/>
    </row>
    <row r="53" spans="1:12" ht="25.5" x14ac:dyDescent="0.25">
      <c r="A53" s="14">
        <v>3.13</v>
      </c>
      <c r="B53" s="18" t="s">
        <v>34</v>
      </c>
      <c r="C53" s="30" t="s">
        <v>2</v>
      </c>
      <c r="D53" s="30">
        <v>16</v>
      </c>
      <c r="E53" s="31"/>
      <c r="F53" s="16"/>
      <c r="J53" s="7"/>
      <c r="K53" s="7"/>
      <c r="L53" s="7"/>
    </row>
    <row r="54" spans="1:12" ht="25.5" x14ac:dyDescent="0.25">
      <c r="A54" s="14">
        <v>3.14</v>
      </c>
      <c r="B54" s="18" t="s">
        <v>35</v>
      </c>
      <c r="C54" s="30" t="s">
        <v>19</v>
      </c>
      <c r="D54" s="30">
        <v>2</v>
      </c>
      <c r="E54" s="31"/>
      <c r="F54" s="16"/>
      <c r="J54" s="7"/>
      <c r="K54" s="8"/>
      <c r="L54" s="7"/>
    </row>
    <row r="55" spans="1:12" ht="38.25" x14ac:dyDescent="0.25">
      <c r="A55" s="14">
        <v>3.15</v>
      </c>
      <c r="B55" s="18" t="s">
        <v>83</v>
      </c>
      <c r="C55" s="30" t="s">
        <v>7</v>
      </c>
      <c r="D55" s="30">
        <v>140</v>
      </c>
      <c r="E55" s="31"/>
      <c r="F55" s="16"/>
      <c r="J55" s="7"/>
      <c r="K55" s="8"/>
      <c r="L55" s="7"/>
    </row>
    <row r="56" spans="1:12" x14ac:dyDescent="0.25">
      <c r="A56" s="14"/>
      <c r="B56" s="44" t="s">
        <v>41</v>
      </c>
      <c r="C56" s="27"/>
      <c r="D56" s="27"/>
      <c r="E56" s="34"/>
      <c r="F56" s="34"/>
      <c r="J56" s="7"/>
      <c r="K56" s="8"/>
      <c r="L56" s="7"/>
    </row>
    <row r="57" spans="1:12" x14ac:dyDescent="0.25">
      <c r="A57" s="13">
        <v>4</v>
      </c>
      <c r="B57" s="25" t="s">
        <v>76</v>
      </c>
      <c r="C57" s="30"/>
      <c r="D57" s="30"/>
      <c r="E57" s="31"/>
      <c r="F57" s="16"/>
      <c r="J57" s="7"/>
      <c r="K57" s="8"/>
      <c r="L57" s="7"/>
    </row>
    <row r="58" spans="1:12" x14ac:dyDescent="0.25">
      <c r="A58" s="14">
        <v>4.01</v>
      </c>
      <c r="B58" s="18" t="s">
        <v>68</v>
      </c>
      <c r="C58" s="30" t="s">
        <v>69</v>
      </c>
      <c r="D58" s="30">
        <v>360</v>
      </c>
      <c r="E58" s="31"/>
      <c r="F58" s="16"/>
      <c r="J58" s="7"/>
      <c r="K58" s="8"/>
      <c r="L58" s="7"/>
    </row>
    <row r="59" spans="1:12" ht="25.5" x14ac:dyDescent="0.25">
      <c r="A59" s="14">
        <v>4.0199999999999996</v>
      </c>
      <c r="B59" s="18" t="s">
        <v>79</v>
      </c>
      <c r="C59" s="30" t="s">
        <v>69</v>
      </c>
      <c r="D59" s="30">
        <v>360</v>
      </c>
      <c r="E59" s="31"/>
      <c r="F59" s="16"/>
      <c r="J59" s="7"/>
      <c r="K59" s="8"/>
      <c r="L59" s="7"/>
    </row>
    <row r="60" spans="1:12" x14ac:dyDescent="0.25">
      <c r="A60" s="14">
        <v>4.03</v>
      </c>
      <c r="B60" s="18" t="s">
        <v>70</v>
      </c>
      <c r="C60" s="30" t="s">
        <v>4</v>
      </c>
      <c r="D60" s="30">
        <v>4</v>
      </c>
      <c r="E60" s="31"/>
      <c r="F60" s="16"/>
      <c r="J60" s="7"/>
      <c r="K60" s="8"/>
      <c r="L60" s="7"/>
    </row>
    <row r="61" spans="1:12" x14ac:dyDescent="0.25">
      <c r="A61" s="14">
        <v>4.04</v>
      </c>
      <c r="B61" s="18" t="s">
        <v>58</v>
      </c>
      <c r="C61" s="30" t="s">
        <v>4</v>
      </c>
      <c r="D61" s="30">
        <v>4</v>
      </c>
      <c r="E61" s="31"/>
      <c r="F61" s="16"/>
      <c r="J61" s="7"/>
      <c r="K61" s="8"/>
      <c r="L61" s="7"/>
    </row>
    <row r="62" spans="1:12" x14ac:dyDescent="0.25">
      <c r="A62" s="14">
        <v>4.05</v>
      </c>
      <c r="B62" s="18" t="s">
        <v>59</v>
      </c>
      <c r="C62" s="30" t="s">
        <v>4</v>
      </c>
      <c r="D62" s="30">
        <v>38</v>
      </c>
      <c r="E62" s="31"/>
      <c r="F62" s="16"/>
      <c r="J62" s="7"/>
      <c r="K62" s="8"/>
      <c r="L62" s="7"/>
    </row>
    <row r="63" spans="1:12" ht="38.25" x14ac:dyDescent="0.25">
      <c r="A63" s="14">
        <v>4.0599999999999996</v>
      </c>
      <c r="B63" s="18" t="s">
        <v>81</v>
      </c>
      <c r="C63" s="30" t="s">
        <v>71</v>
      </c>
      <c r="D63" s="30">
        <v>108</v>
      </c>
      <c r="E63" s="31"/>
      <c r="F63" s="16"/>
      <c r="J63" s="7"/>
      <c r="K63" s="8"/>
      <c r="L63" s="7"/>
    </row>
    <row r="64" spans="1:12" ht="25.5" x14ac:dyDescent="0.25">
      <c r="A64" s="14">
        <v>4.07</v>
      </c>
      <c r="B64" s="18" t="s">
        <v>72</v>
      </c>
      <c r="C64" s="30" t="s">
        <v>4</v>
      </c>
      <c r="D64" s="30">
        <v>120</v>
      </c>
      <c r="E64" s="31"/>
      <c r="F64" s="16"/>
      <c r="J64" s="7"/>
      <c r="K64" s="8"/>
      <c r="L64" s="7"/>
    </row>
    <row r="65" spans="1:12" ht="25.5" x14ac:dyDescent="0.25">
      <c r="A65" s="14">
        <v>4.08</v>
      </c>
      <c r="B65" s="18" t="s">
        <v>80</v>
      </c>
      <c r="C65" s="30" t="s">
        <v>4</v>
      </c>
      <c r="D65" s="30">
        <v>5</v>
      </c>
      <c r="E65" s="31"/>
      <c r="F65" s="16"/>
      <c r="J65" s="7"/>
      <c r="K65" s="8"/>
      <c r="L65" s="7"/>
    </row>
    <row r="66" spans="1:12" ht="25.5" x14ac:dyDescent="0.25">
      <c r="A66" s="14">
        <v>4.09</v>
      </c>
      <c r="B66" s="18" t="s">
        <v>82</v>
      </c>
      <c r="C66" s="30" t="s">
        <v>69</v>
      </c>
      <c r="D66" s="30">
        <v>9</v>
      </c>
      <c r="E66" s="31"/>
      <c r="F66" s="16"/>
      <c r="J66" s="7"/>
      <c r="K66" s="8"/>
      <c r="L66" s="7"/>
    </row>
    <row r="67" spans="1:12" x14ac:dyDescent="0.25">
      <c r="A67" s="43" t="s">
        <v>84</v>
      </c>
      <c r="B67" s="18" t="s">
        <v>73</v>
      </c>
      <c r="C67" s="30" t="s">
        <v>4</v>
      </c>
      <c r="D67" s="30">
        <v>38</v>
      </c>
      <c r="E67" s="31"/>
      <c r="F67" s="16"/>
      <c r="J67" s="7"/>
      <c r="K67" s="8"/>
      <c r="L67" s="7"/>
    </row>
    <row r="68" spans="1:12" x14ac:dyDescent="0.25">
      <c r="A68" s="14">
        <v>4.1100000000000003</v>
      </c>
      <c r="B68" s="18" t="s">
        <v>74</v>
      </c>
      <c r="C68" s="30" t="s">
        <v>4</v>
      </c>
      <c r="D68" s="30">
        <v>2</v>
      </c>
      <c r="E68" s="31"/>
      <c r="F68" s="16"/>
      <c r="J68" s="7"/>
      <c r="K68" s="8"/>
      <c r="L68" s="7"/>
    </row>
    <row r="69" spans="1:12" ht="25.5" x14ac:dyDescent="0.25">
      <c r="A69" s="14">
        <v>4.12</v>
      </c>
      <c r="B69" s="18" t="s">
        <v>75</v>
      </c>
      <c r="C69" s="30" t="s">
        <v>4</v>
      </c>
      <c r="D69" s="30">
        <v>3</v>
      </c>
      <c r="E69" s="31"/>
      <c r="F69" s="16"/>
      <c r="J69" s="7"/>
      <c r="K69" s="8"/>
      <c r="L69" s="7"/>
    </row>
    <row r="70" spans="1:12" x14ac:dyDescent="0.25">
      <c r="A70" s="14"/>
      <c r="B70" s="44" t="s">
        <v>41</v>
      </c>
      <c r="C70" s="30"/>
      <c r="D70" s="30"/>
      <c r="E70" s="31"/>
      <c r="F70" s="22"/>
      <c r="J70" s="7"/>
      <c r="K70" s="8"/>
      <c r="L70" s="7"/>
    </row>
    <row r="71" spans="1:12" x14ac:dyDescent="0.25">
      <c r="A71" s="14"/>
      <c r="B71" s="18"/>
      <c r="C71" s="30"/>
      <c r="D71" s="30"/>
      <c r="E71" s="31"/>
      <c r="F71" s="16"/>
      <c r="J71" s="7"/>
      <c r="K71" s="8"/>
      <c r="L71" s="7"/>
    </row>
    <row r="72" spans="1:12" x14ac:dyDescent="0.25">
      <c r="A72" s="14"/>
      <c r="B72" s="2" t="s">
        <v>36</v>
      </c>
      <c r="C72" s="14"/>
      <c r="D72" s="14"/>
      <c r="E72" s="16"/>
      <c r="F72" s="22"/>
      <c r="J72" s="7"/>
      <c r="K72" s="8"/>
      <c r="L72" s="7"/>
    </row>
    <row r="73" spans="1:12" x14ac:dyDescent="0.25">
      <c r="A73" s="14"/>
      <c r="B73" s="45" t="s">
        <v>77</v>
      </c>
      <c r="C73" s="35">
        <v>0.17</v>
      </c>
      <c r="D73" s="14"/>
      <c r="E73" s="16"/>
      <c r="F73" s="16"/>
      <c r="J73" s="7"/>
      <c r="K73" s="8"/>
      <c r="L73" s="7"/>
    </row>
    <row r="74" spans="1:12" x14ac:dyDescent="0.25">
      <c r="A74" s="14"/>
      <c r="B74" s="45" t="s">
        <v>37</v>
      </c>
      <c r="C74" s="35">
        <v>0.05</v>
      </c>
      <c r="D74" s="14"/>
      <c r="E74" s="16"/>
      <c r="F74" s="16"/>
      <c r="J74" s="7"/>
      <c r="K74" s="8"/>
      <c r="L74" s="7"/>
    </row>
    <row r="75" spans="1:12" x14ac:dyDescent="0.25">
      <c r="A75" s="14"/>
      <c r="B75" s="45" t="s">
        <v>78</v>
      </c>
      <c r="C75" s="35">
        <v>0.03</v>
      </c>
      <c r="D75" s="14"/>
      <c r="E75" s="16"/>
      <c r="F75" s="16"/>
      <c r="J75" s="7"/>
      <c r="K75" s="8"/>
      <c r="L75" s="7"/>
    </row>
    <row r="76" spans="1:12" x14ac:dyDescent="0.25">
      <c r="A76" s="14"/>
      <c r="B76" s="36" t="s">
        <v>38</v>
      </c>
      <c r="C76" s="37">
        <v>0.25</v>
      </c>
      <c r="D76" s="14"/>
      <c r="E76" s="16"/>
      <c r="F76" s="22"/>
      <c r="J76" s="7"/>
      <c r="K76" s="8"/>
      <c r="L76" s="7"/>
    </row>
    <row r="77" spans="1:12" x14ac:dyDescent="0.25">
      <c r="A77" s="14"/>
      <c r="B77" s="46" t="s">
        <v>39</v>
      </c>
      <c r="C77" s="47">
        <v>0.19</v>
      </c>
      <c r="D77" s="14"/>
      <c r="E77" s="16"/>
      <c r="F77" s="16"/>
      <c r="J77" s="7"/>
      <c r="K77" s="8"/>
      <c r="L77" s="7"/>
    </row>
    <row r="78" spans="1:12" x14ac:dyDescent="0.25">
      <c r="A78" s="14"/>
      <c r="B78" s="38" t="s">
        <v>86</v>
      </c>
      <c r="C78" s="14"/>
      <c r="D78" s="39"/>
      <c r="E78" s="16"/>
      <c r="F78" s="22"/>
      <c r="H78" s="9"/>
      <c r="J78" s="7"/>
      <c r="K78" s="8"/>
      <c r="L78" s="7"/>
    </row>
    <row r="79" spans="1:12" x14ac:dyDescent="0.25">
      <c r="J79" s="7"/>
      <c r="K79" s="8"/>
      <c r="L79" s="7"/>
    </row>
    <row r="80" spans="1:12" ht="21.75" customHeight="1" x14ac:dyDescent="0.25">
      <c r="A80" s="10"/>
      <c r="B80" s="10"/>
      <c r="C80" s="10"/>
      <c r="D80" s="10"/>
      <c r="E80" s="10"/>
      <c r="F80" s="10"/>
      <c r="H80" s="9"/>
    </row>
    <row r="81" spans="1:8" ht="14.25" customHeight="1" x14ac:dyDescent="0.25">
      <c r="A81" s="10"/>
      <c r="B81" s="10"/>
      <c r="C81" s="10"/>
      <c r="D81" s="10"/>
      <c r="E81" s="10"/>
      <c r="F81" s="10"/>
      <c r="H81" s="9"/>
    </row>
    <row r="82" spans="1:8" ht="6" customHeight="1" x14ac:dyDescent="0.25"/>
    <row r="84" spans="1:8" x14ac:dyDescent="0.25">
      <c r="B84" s="11"/>
      <c r="D84" s="7"/>
      <c r="E84" s="7"/>
      <c r="F84" s="7"/>
    </row>
    <row r="85" spans="1:8" x14ac:dyDescent="0.25">
      <c r="B85" s="1" t="s">
        <v>87</v>
      </c>
      <c r="C85" s="12"/>
    </row>
  </sheetData>
  <mergeCells count="5">
    <mergeCell ref="A1:F1"/>
    <mergeCell ref="A2:F2"/>
    <mergeCell ref="A3:F4"/>
    <mergeCell ref="A5:F5"/>
    <mergeCell ref="A6:F6"/>
  </mergeCells>
  <pageMargins left="0.31496062992125984" right="0.11811023622047245" top="0.19685039370078741" bottom="0.35433070866141736" header="0.31496062992125984" footer="0.31496062992125984"/>
  <pageSetup scale="7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VERIFICACION JURIDICA</vt:lpstr>
      <vt:lpstr>VERIFICACION FINANCIERA</vt:lpstr>
      <vt:lpstr>VERIFICACION TECNICA</vt:lpstr>
      <vt:lpstr>VTE</vt:lpstr>
      <vt:lpstr>CORREC. ARITM.</vt:lpstr>
      <vt:lpstr>PROPUESTA ECONOMICA</vt:lpstr>
      <vt:lpstr>'VERIFICACION JURIDICA'!Área_de_impresión</vt:lpstr>
      <vt:lpstr>'VERIFICACION TECNICA'!Área_de_impresión</vt:lpstr>
      <vt:lpstr>'VERIFICACION FINANCIERA'!Títulos_a_imprimir</vt:lpstr>
      <vt:lpstr>'VERIFICACION JURIDICA'!Títulos_a_imprimir</vt:lpstr>
      <vt:lpstr>'VERIFICACION TECNICA'!Títulos_a_imprimir</vt:lpstr>
    </vt:vector>
  </TitlesOfParts>
  <Company>AmSavS Creation´s 2008</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AmSavS</dc:creator>
  <cp:lastModifiedBy>UNICAUCA</cp:lastModifiedBy>
  <cp:lastPrinted>2017-09-05T21:11:09Z</cp:lastPrinted>
  <dcterms:created xsi:type="dcterms:W3CDTF">2009-02-06T14:59:26Z</dcterms:created>
  <dcterms:modified xsi:type="dcterms:W3CDTF">2017-12-14T22:31:51Z</dcterms:modified>
</cp:coreProperties>
</file>